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ouvik\Desktop\Work\calcsahayak\"/>
    </mc:Choice>
  </mc:AlternateContent>
  <xr:revisionPtr revIDLastSave="0" documentId="13_ncr:1_{DDC48C2D-43B9-46D5-B6FA-3F724E564E6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MI_Mode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1" l="1"/>
  <c r="A369" i="1" s="1"/>
  <c r="F369" i="1" s="1"/>
  <c r="A366" i="1"/>
  <c r="A365" i="1"/>
  <c r="F365" i="1" s="1"/>
  <c r="A364" i="1"/>
  <c r="D364" i="1" s="1"/>
  <c r="A363" i="1"/>
  <c r="B363" i="1" s="1"/>
  <c r="A362" i="1"/>
  <c r="F362" i="1" s="1"/>
  <c r="A361" i="1"/>
  <c r="F361" i="1" s="1"/>
  <c r="E360" i="1"/>
  <c r="A360" i="1"/>
  <c r="D360" i="1" s="1"/>
  <c r="A359" i="1"/>
  <c r="B359" i="1" s="1"/>
  <c r="A358" i="1"/>
  <c r="A357" i="1"/>
  <c r="A356" i="1"/>
  <c r="A355" i="1"/>
  <c r="A354" i="1"/>
  <c r="A353" i="1"/>
  <c r="A352" i="1"/>
  <c r="A351" i="1"/>
  <c r="A350" i="1"/>
  <c r="A349" i="1"/>
  <c r="A348" i="1"/>
  <c r="A347" i="1"/>
  <c r="E347" i="1" s="1"/>
  <c r="A346" i="1"/>
  <c r="A345" i="1"/>
  <c r="A344" i="1"/>
  <c r="E344" i="1" s="1"/>
  <c r="A343" i="1"/>
  <c r="A342" i="1"/>
  <c r="A341" i="1"/>
  <c r="A340" i="1"/>
  <c r="E340" i="1" s="1"/>
  <c r="A339" i="1"/>
  <c r="A338" i="1"/>
  <c r="A337" i="1"/>
  <c r="A336" i="1"/>
  <c r="A335" i="1"/>
  <c r="E335" i="1" s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E315" i="1" s="1"/>
  <c r="A314" i="1"/>
  <c r="A313" i="1"/>
  <c r="A312" i="1"/>
  <c r="A311" i="1"/>
  <c r="A310" i="1"/>
  <c r="A309" i="1"/>
  <c r="A308" i="1"/>
  <c r="E308" i="1" s="1"/>
  <c r="A307" i="1"/>
  <c r="A306" i="1"/>
  <c r="A305" i="1"/>
  <c r="A304" i="1"/>
  <c r="A303" i="1"/>
  <c r="A302" i="1"/>
  <c r="A301" i="1"/>
  <c r="A300" i="1"/>
  <c r="A299" i="1"/>
  <c r="E299" i="1" s="1"/>
  <c r="A298" i="1"/>
  <c r="A297" i="1"/>
  <c r="A296" i="1"/>
  <c r="E296" i="1" s="1"/>
  <c r="A295" i="1"/>
  <c r="A294" i="1"/>
  <c r="A293" i="1"/>
  <c r="A292" i="1"/>
  <c r="A291" i="1"/>
  <c r="A290" i="1"/>
  <c r="A289" i="1"/>
  <c r="E288" i="1"/>
  <c r="A288" i="1"/>
  <c r="A287" i="1"/>
  <c r="A286" i="1"/>
  <c r="A285" i="1"/>
  <c r="A284" i="1"/>
  <c r="A283" i="1"/>
  <c r="A282" i="1"/>
  <c r="A281" i="1"/>
  <c r="A280" i="1"/>
  <c r="A279" i="1"/>
  <c r="A278" i="1"/>
  <c r="E278" i="1" s="1"/>
  <c r="A277" i="1"/>
  <c r="A276" i="1"/>
  <c r="E276" i="1" s="1"/>
  <c r="A275" i="1"/>
  <c r="A274" i="1"/>
  <c r="A273" i="1"/>
  <c r="A272" i="1"/>
  <c r="E272" i="1" s="1"/>
  <c r="A271" i="1"/>
  <c r="A270" i="1"/>
  <c r="A269" i="1"/>
  <c r="A268" i="1"/>
  <c r="E268" i="1" s="1"/>
  <c r="A267" i="1"/>
  <c r="E267" i="1" s="1"/>
  <c r="A266" i="1"/>
  <c r="A265" i="1"/>
  <c r="A264" i="1"/>
  <c r="A263" i="1"/>
  <c r="E263" i="1" s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E248" i="1" s="1"/>
  <c r="A247" i="1"/>
  <c r="E247" i="1" s="1"/>
  <c r="A246" i="1"/>
  <c r="A245" i="1"/>
  <c r="A244" i="1"/>
  <c r="E244" i="1" s="1"/>
  <c r="E243" i="1"/>
  <c r="A243" i="1"/>
  <c r="A242" i="1"/>
  <c r="A241" i="1"/>
  <c r="A240" i="1"/>
  <c r="E240" i="1" s="1"/>
  <c r="A239" i="1"/>
  <c r="E239" i="1" s="1"/>
  <c r="A238" i="1"/>
  <c r="A237" i="1"/>
  <c r="E236" i="1"/>
  <c r="A236" i="1"/>
  <c r="A235" i="1"/>
  <c r="E235" i="1" s="1"/>
  <c r="A234" i="1"/>
  <c r="A233" i="1"/>
  <c r="A232" i="1"/>
  <c r="E232" i="1" s="1"/>
  <c r="A231" i="1"/>
  <c r="E231" i="1" s="1"/>
  <c r="A230" i="1"/>
  <c r="A229" i="1"/>
  <c r="A228" i="1"/>
  <c r="E228" i="1" s="1"/>
  <c r="A227" i="1"/>
  <c r="E227" i="1" s="1"/>
  <c r="A226" i="1"/>
  <c r="A225" i="1"/>
  <c r="A224" i="1"/>
  <c r="E224" i="1" s="1"/>
  <c r="A223" i="1"/>
  <c r="E223" i="1" s="1"/>
  <c r="A222" i="1"/>
  <c r="E222" i="1" s="1"/>
  <c r="A221" i="1"/>
  <c r="A220" i="1"/>
  <c r="E220" i="1" s="1"/>
  <c r="A219" i="1"/>
  <c r="E219" i="1" s="1"/>
  <c r="A218" i="1"/>
  <c r="A217" i="1"/>
  <c r="E217" i="1" s="1"/>
  <c r="A216" i="1"/>
  <c r="E216" i="1" s="1"/>
  <c r="A215" i="1"/>
  <c r="A214" i="1"/>
  <c r="E214" i="1" s="1"/>
  <c r="A213" i="1"/>
  <c r="A212" i="1"/>
  <c r="E212" i="1" s="1"/>
  <c r="A211" i="1"/>
  <c r="A210" i="1"/>
  <c r="E210" i="1" s="1"/>
  <c r="E209" i="1"/>
  <c r="A209" i="1"/>
  <c r="A208" i="1"/>
  <c r="E208" i="1" s="1"/>
  <c r="A207" i="1"/>
  <c r="E207" i="1" s="1"/>
  <c r="A206" i="1"/>
  <c r="A205" i="1"/>
  <c r="A204" i="1"/>
  <c r="E204" i="1" s="1"/>
  <c r="A203" i="1"/>
  <c r="A202" i="1"/>
  <c r="E202" i="1" s="1"/>
  <c r="A201" i="1"/>
  <c r="A200" i="1"/>
  <c r="E200" i="1" s="1"/>
  <c r="A199" i="1"/>
  <c r="E199" i="1" s="1"/>
  <c r="A198" i="1"/>
  <c r="A197" i="1"/>
  <c r="E197" i="1" s="1"/>
  <c r="A196" i="1"/>
  <c r="E196" i="1" s="1"/>
  <c r="A195" i="1"/>
  <c r="A194" i="1"/>
  <c r="E194" i="1" s="1"/>
  <c r="A193" i="1"/>
  <c r="A192" i="1"/>
  <c r="E192" i="1" s="1"/>
  <c r="A191" i="1"/>
  <c r="A190" i="1"/>
  <c r="E190" i="1" s="1"/>
  <c r="A189" i="1"/>
  <c r="A188" i="1"/>
  <c r="E188" i="1" s="1"/>
  <c r="A187" i="1"/>
  <c r="E187" i="1" s="1"/>
  <c r="A186" i="1"/>
  <c r="A185" i="1"/>
  <c r="E185" i="1" s="1"/>
  <c r="A184" i="1"/>
  <c r="E184" i="1" s="1"/>
  <c r="A183" i="1"/>
  <c r="A182" i="1"/>
  <c r="E182" i="1" s="1"/>
  <c r="A181" i="1"/>
  <c r="A180" i="1"/>
  <c r="E180" i="1" s="1"/>
  <c r="A179" i="1"/>
  <c r="A178" i="1"/>
  <c r="E178" i="1" s="1"/>
  <c r="A177" i="1"/>
  <c r="E177" i="1" s="1"/>
  <c r="A176" i="1"/>
  <c r="E176" i="1" s="1"/>
  <c r="A175" i="1"/>
  <c r="E175" i="1" s="1"/>
  <c r="A174" i="1"/>
  <c r="E174" i="1" s="1"/>
  <c r="A173" i="1"/>
  <c r="A172" i="1"/>
  <c r="A171" i="1"/>
  <c r="E171" i="1" s="1"/>
  <c r="A170" i="1"/>
  <c r="E170" i="1" s="1"/>
  <c r="A169" i="1"/>
  <c r="A168" i="1"/>
  <c r="A167" i="1"/>
  <c r="A166" i="1"/>
  <c r="E166" i="1" s="1"/>
  <c r="A165" i="1"/>
  <c r="E165" i="1" s="1"/>
  <c r="A164" i="1"/>
  <c r="A163" i="1"/>
  <c r="E163" i="1" s="1"/>
  <c r="E162" i="1"/>
  <c r="A162" i="1"/>
  <c r="A161" i="1"/>
  <c r="E161" i="1" s="1"/>
  <c r="A160" i="1"/>
  <c r="A159" i="1"/>
  <c r="A158" i="1"/>
  <c r="E158" i="1" s="1"/>
  <c r="A157" i="1"/>
  <c r="A156" i="1"/>
  <c r="A155" i="1"/>
  <c r="E155" i="1" s="1"/>
  <c r="A154" i="1"/>
  <c r="E154" i="1" s="1"/>
  <c r="A153" i="1"/>
  <c r="E153" i="1" s="1"/>
  <c r="A152" i="1"/>
  <c r="A151" i="1"/>
  <c r="A150" i="1"/>
  <c r="E150" i="1" s="1"/>
  <c r="A149" i="1"/>
  <c r="A148" i="1"/>
  <c r="A147" i="1"/>
  <c r="A146" i="1"/>
  <c r="E146" i="1" s="1"/>
  <c r="A145" i="1"/>
  <c r="E145" i="1" s="1"/>
  <c r="A144" i="1"/>
  <c r="A143" i="1"/>
  <c r="E143" i="1" s="1"/>
  <c r="A142" i="1"/>
  <c r="E142" i="1" s="1"/>
  <c r="A141" i="1"/>
  <c r="A140" i="1"/>
  <c r="A139" i="1"/>
  <c r="E139" i="1" s="1"/>
  <c r="A138" i="1"/>
  <c r="E138" i="1" s="1"/>
  <c r="A137" i="1"/>
  <c r="A136" i="1"/>
  <c r="A135" i="1"/>
  <c r="A134" i="1"/>
  <c r="E134" i="1" s="1"/>
  <c r="A133" i="1"/>
  <c r="A132" i="1"/>
  <c r="A131" i="1"/>
  <c r="A130" i="1"/>
  <c r="E130" i="1" s="1"/>
  <c r="A129" i="1"/>
  <c r="A128" i="1"/>
  <c r="A127" i="1"/>
  <c r="A126" i="1"/>
  <c r="E126" i="1" s="1"/>
  <c r="A125" i="1"/>
  <c r="A124" i="1"/>
  <c r="A123" i="1"/>
  <c r="A122" i="1"/>
  <c r="E122" i="1" s="1"/>
  <c r="A121" i="1"/>
  <c r="A120" i="1"/>
  <c r="A119" i="1"/>
  <c r="A118" i="1"/>
  <c r="E118" i="1" s="1"/>
  <c r="A117" i="1"/>
  <c r="E117" i="1" s="1"/>
  <c r="A116" i="1"/>
  <c r="A115" i="1"/>
  <c r="E115" i="1" s="1"/>
  <c r="A114" i="1"/>
  <c r="E114" i="1" s="1"/>
  <c r="A113" i="1"/>
  <c r="A112" i="1"/>
  <c r="A111" i="1"/>
  <c r="E111" i="1" s="1"/>
  <c r="A110" i="1"/>
  <c r="A109" i="1"/>
  <c r="A108" i="1"/>
  <c r="E108" i="1" s="1"/>
  <c r="A107" i="1"/>
  <c r="E107" i="1" s="1"/>
  <c r="A106" i="1"/>
  <c r="E106" i="1" s="1"/>
  <c r="A105" i="1"/>
  <c r="A104" i="1"/>
  <c r="E104" i="1" s="1"/>
  <c r="A103" i="1"/>
  <c r="E103" i="1" s="1"/>
  <c r="A102" i="1"/>
  <c r="E102" i="1" s="1"/>
  <c r="A101" i="1"/>
  <c r="A100" i="1"/>
  <c r="A99" i="1"/>
  <c r="E99" i="1" s="1"/>
  <c r="A98" i="1"/>
  <c r="E98" i="1" s="1"/>
  <c r="A97" i="1"/>
  <c r="A96" i="1"/>
  <c r="E96" i="1" s="1"/>
  <c r="A95" i="1"/>
  <c r="E95" i="1" s="1"/>
  <c r="A94" i="1"/>
  <c r="A93" i="1"/>
  <c r="A92" i="1"/>
  <c r="A91" i="1"/>
  <c r="E91" i="1" s="1"/>
  <c r="A90" i="1"/>
  <c r="E90" i="1" s="1"/>
  <c r="A89" i="1"/>
  <c r="A88" i="1"/>
  <c r="E87" i="1"/>
  <c r="A87" i="1"/>
  <c r="A86" i="1"/>
  <c r="E86" i="1" s="1"/>
  <c r="A85" i="1"/>
  <c r="A84" i="1"/>
  <c r="A83" i="1"/>
  <c r="E83" i="1" s="1"/>
  <c r="A82" i="1"/>
  <c r="A81" i="1"/>
  <c r="A80" i="1"/>
  <c r="A79" i="1"/>
  <c r="E79" i="1" s="1"/>
  <c r="A78" i="1"/>
  <c r="A77" i="1"/>
  <c r="E76" i="1"/>
  <c r="A76" i="1"/>
  <c r="A75" i="1"/>
  <c r="E75" i="1" s="1"/>
  <c r="A74" i="1"/>
  <c r="E74" i="1" s="1"/>
  <c r="A73" i="1"/>
  <c r="A72" i="1"/>
  <c r="A71" i="1"/>
  <c r="E71" i="1" s="1"/>
  <c r="A70" i="1"/>
  <c r="E70" i="1" s="1"/>
  <c r="A69" i="1"/>
  <c r="A68" i="1"/>
  <c r="A67" i="1"/>
  <c r="E67" i="1" s="1"/>
  <c r="A66" i="1"/>
  <c r="E66" i="1" s="1"/>
  <c r="A65" i="1"/>
  <c r="A64" i="1"/>
  <c r="A63" i="1"/>
  <c r="E63" i="1" s="1"/>
  <c r="A62" i="1"/>
  <c r="E62" i="1" s="1"/>
  <c r="A61" i="1"/>
  <c r="A60" i="1"/>
  <c r="E60" i="1" s="1"/>
  <c r="A59" i="1"/>
  <c r="E59" i="1" s="1"/>
  <c r="A58" i="1"/>
  <c r="E58" i="1" s="1"/>
  <c r="A57" i="1"/>
  <c r="A56" i="1"/>
  <c r="A55" i="1"/>
  <c r="E55" i="1" s="1"/>
  <c r="A54" i="1"/>
  <c r="E54" i="1" s="1"/>
  <c r="A53" i="1"/>
  <c r="A52" i="1"/>
  <c r="A51" i="1"/>
  <c r="E51" i="1" s="1"/>
  <c r="A50" i="1"/>
  <c r="A49" i="1"/>
  <c r="A48" i="1"/>
  <c r="E47" i="1"/>
  <c r="A47" i="1"/>
  <c r="A46" i="1"/>
  <c r="A45" i="1"/>
  <c r="A44" i="1"/>
  <c r="E44" i="1" s="1"/>
  <c r="A43" i="1"/>
  <c r="E43" i="1" s="1"/>
  <c r="E42" i="1"/>
  <c r="A42" i="1"/>
  <c r="A41" i="1"/>
  <c r="A40" i="1"/>
  <c r="A39" i="1"/>
  <c r="E39" i="1" s="1"/>
  <c r="A38" i="1"/>
  <c r="A37" i="1"/>
  <c r="A36" i="1"/>
  <c r="E35" i="1"/>
  <c r="A35" i="1"/>
  <c r="E34" i="1"/>
  <c r="A34" i="1"/>
  <c r="A33" i="1"/>
  <c r="A32" i="1"/>
  <c r="E32" i="1" s="1"/>
  <c r="A31" i="1"/>
  <c r="E31" i="1" s="1"/>
  <c r="A30" i="1"/>
  <c r="E30" i="1" s="1"/>
  <c r="A29" i="1"/>
  <c r="A28" i="1"/>
  <c r="A27" i="1"/>
  <c r="E27" i="1" s="1"/>
  <c r="A26" i="1"/>
  <c r="A25" i="1"/>
  <c r="A24" i="1"/>
  <c r="A23" i="1"/>
  <c r="E23" i="1" s="1"/>
  <c r="A22" i="1"/>
  <c r="E22" i="1" s="1"/>
  <c r="A21" i="1"/>
  <c r="A20" i="1"/>
  <c r="E20" i="1" s="1"/>
  <c r="A19" i="1"/>
  <c r="A18" i="1"/>
  <c r="A17" i="1"/>
  <c r="E17" i="1" s="1"/>
  <c r="A16" i="1"/>
  <c r="E16" i="1" s="1"/>
  <c r="A15" i="1"/>
  <c r="A14" i="1"/>
  <c r="A13" i="1"/>
  <c r="E13" i="1" s="1"/>
  <c r="A12" i="1"/>
  <c r="E12" i="1" s="1"/>
  <c r="A11" i="1"/>
  <c r="A10" i="1"/>
  <c r="E5" i="1"/>
  <c r="E4" i="1"/>
  <c r="A367" i="1" l="1"/>
  <c r="B367" i="1" s="1"/>
  <c r="B364" i="1"/>
  <c r="E304" i="1"/>
  <c r="D361" i="1"/>
  <c r="E255" i="1"/>
  <c r="E323" i="1"/>
  <c r="E283" i="1"/>
  <c r="E312" i="1"/>
  <c r="E332" i="1"/>
  <c r="C359" i="1"/>
  <c r="E367" i="1"/>
  <c r="E258" i="1"/>
  <c r="E265" i="1"/>
  <c r="E279" i="1"/>
  <c r="E320" i="1"/>
  <c r="E355" i="1"/>
  <c r="F359" i="1"/>
  <c r="E363" i="1"/>
  <c r="A368" i="1"/>
  <c r="D368" i="1" s="1"/>
  <c r="E252" i="1"/>
  <c r="E256" i="1"/>
  <c r="E292" i="1"/>
  <c r="E351" i="1"/>
  <c r="F363" i="1"/>
  <c r="E327" i="1"/>
  <c r="E359" i="1"/>
  <c r="E364" i="1"/>
  <c r="F367" i="1"/>
  <c r="E291" i="1"/>
  <c r="E324" i="1"/>
  <c r="E339" i="1"/>
  <c r="E356" i="1"/>
  <c r="E251" i="1"/>
  <c r="B365" i="1"/>
  <c r="B368" i="1"/>
  <c r="E261" i="1"/>
  <c r="E303" i="1"/>
  <c r="E311" i="1"/>
  <c r="E316" i="1"/>
  <c r="E319" i="1"/>
  <c r="E331" i="1"/>
  <c r="E336" i="1"/>
  <c r="E343" i="1"/>
  <c r="E348" i="1"/>
  <c r="B360" i="1"/>
  <c r="C363" i="1"/>
  <c r="D365" i="1"/>
  <c r="E368" i="1"/>
  <c r="E270" i="1"/>
  <c r="E328" i="1"/>
  <c r="B369" i="1"/>
  <c r="E287" i="1"/>
  <c r="E295" i="1"/>
  <c r="E300" i="1"/>
  <c r="E307" i="1"/>
  <c r="E352" i="1"/>
  <c r="B361" i="1"/>
  <c r="C367" i="1"/>
  <c r="D369" i="1"/>
  <c r="E11" i="1"/>
  <c r="E211" i="1"/>
  <c r="E45" i="1"/>
  <c r="E132" i="1"/>
  <c r="E15" i="1"/>
  <c r="E19" i="1"/>
  <c r="E36" i="1"/>
  <c r="E50" i="1"/>
  <c r="E53" i="1"/>
  <c r="E82" i="1"/>
  <c r="E85" i="1"/>
  <c r="E92" i="1"/>
  <c r="E133" i="1"/>
  <c r="E201" i="1"/>
  <c r="E124" i="1"/>
  <c r="E149" i="1"/>
  <c r="E191" i="1"/>
  <c r="E41" i="1"/>
  <c r="E128" i="1"/>
  <c r="E21" i="1"/>
  <c r="E77" i="1"/>
  <c r="E109" i="1"/>
  <c r="E97" i="1"/>
  <c r="E136" i="1"/>
  <c r="E157" i="1"/>
  <c r="E168" i="1"/>
  <c r="E286" i="1"/>
  <c r="E25" i="1"/>
  <c r="E26" i="1"/>
  <c r="E48" i="1"/>
  <c r="E73" i="1"/>
  <c r="E80" i="1"/>
  <c r="E105" i="1"/>
  <c r="E112" i="1"/>
  <c r="E151" i="1"/>
  <c r="E181" i="1"/>
  <c r="E189" i="1"/>
  <c r="E213" i="1"/>
  <c r="E250" i="1"/>
  <c r="E159" i="1"/>
  <c r="E64" i="1"/>
  <c r="E89" i="1"/>
  <c r="E52" i="1"/>
  <c r="E84" i="1"/>
  <c r="E24" i="1"/>
  <c r="E119" i="1"/>
  <c r="E10" i="1"/>
  <c r="E14" i="1"/>
  <c r="E18" i="1"/>
  <c r="E28" i="1"/>
  <c r="E37" i="1"/>
  <c r="E38" i="1"/>
  <c r="E61" i="1"/>
  <c r="E68" i="1"/>
  <c r="E93" i="1"/>
  <c r="E100" i="1"/>
  <c r="E123" i="1"/>
  <c r="E141" i="1"/>
  <c r="E148" i="1"/>
  <c r="E173" i="1"/>
  <c r="E229" i="1"/>
  <c r="E29" i="1"/>
  <c r="E69" i="1"/>
  <c r="E101" i="1"/>
  <c r="E302" i="1"/>
  <c r="E57" i="1"/>
  <c r="E179" i="1"/>
  <c r="E125" i="1"/>
  <c r="E156" i="1"/>
  <c r="E164" i="1"/>
  <c r="E254" i="1"/>
  <c r="B10" i="1"/>
  <c r="C10" i="1" s="1"/>
  <c r="E33" i="1"/>
  <c r="E65" i="1"/>
  <c r="E72" i="1"/>
  <c r="E94" i="1"/>
  <c r="E129" i="1"/>
  <c r="E273" i="1"/>
  <c r="E40" i="1"/>
  <c r="E46" i="1"/>
  <c r="E49" i="1"/>
  <c r="E56" i="1"/>
  <c r="E78" i="1"/>
  <c r="E81" i="1"/>
  <c r="E88" i="1"/>
  <c r="E110" i="1"/>
  <c r="E113" i="1"/>
  <c r="E121" i="1"/>
  <c r="E186" i="1"/>
  <c r="E198" i="1"/>
  <c r="E203" i="1"/>
  <c r="E225" i="1"/>
  <c r="E116" i="1"/>
  <c r="E144" i="1"/>
  <c r="E274" i="1"/>
  <c r="E152" i="1"/>
  <c r="E234" i="1"/>
  <c r="E337" i="1"/>
  <c r="E120" i="1"/>
  <c r="E137" i="1"/>
  <c r="E140" i="1"/>
  <c r="E147" i="1"/>
  <c r="E169" i="1"/>
  <c r="E172" i="1"/>
  <c r="E218" i="1"/>
  <c r="E221" i="1"/>
  <c r="E260" i="1"/>
  <c r="E127" i="1"/>
  <c r="E131" i="1"/>
  <c r="E135" i="1"/>
  <c r="E160" i="1"/>
  <c r="E167" i="1"/>
  <c r="E206" i="1"/>
  <c r="E245" i="1"/>
  <c r="E230" i="1"/>
  <c r="E241" i="1"/>
  <c r="E246" i="1"/>
  <c r="E271" i="1"/>
  <c r="E346" i="1"/>
  <c r="E269" i="1"/>
  <c r="E289" i="1"/>
  <c r="E305" i="1"/>
  <c r="E321" i="1"/>
  <c r="E341" i="1"/>
  <c r="E226" i="1"/>
  <c r="E237" i="1"/>
  <c r="E242" i="1"/>
  <c r="E264" i="1"/>
  <c r="E284" i="1"/>
  <c r="E330" i="1"/>
  <c r="E358" i="1"/>
  <c r="C358" i="1"/>
  <c r="B358" i="1"/>
  <c r="F358" i="1"/>
  <c r="E183" i="1"/>
  <c r="E193" i="1"/>
  <c r="E215" i="1"/>
  <c r="E282" i="1"/>
  <c r="E325" i="1"/>
  <c r="D358" i="1"/>
  <c r="E195" i="1"/>
  <c r="E205" i="1"/>
  <c r="E233" i="1"/>
  <c r="E238" i="1"/>
  <c r="E249" i="1"/>
  <c r="E253" i="1"/>
  <c r="E257" i="1"/>
  <c r="E262" i="1"/>
  <c r="E280" i="1"/>
  <c r="E293" i="1"/>
  <c r="E298" i="1"/>
  <c r="E309" i="1"/>
  <c r="E314" i="1"/>
  <c r="E277" i="1"/>
  <c r="E281" i="1"/>
  <c r="E285" i="1"/>
  <c r="E294" i="1"/>
  <c r="E310" i="1"/>
  <c r="E326" i="1"/>
  <c r="E342" i="1"/>
  <c r="E366" i="1"/>
  <c r="C366" i="1"/>
  <c r="B366" i="1"/>
  <c r="E301" i="1"/>
  <c r="E317" i="1"/>
  <c r="E333" i="1"/>
  <c r="E349" i="1"/>
  <c r="E354" i="1"/>
  <c r="D366" i="1"/>
  <c r="E290" i="1"/>
  <c r="E306" i="1"/>
  <c r="E322" i="1"/>
  <c r="E338" i="1"/>
  <c r="F366" i="1"/>
  <c r="E259" i="1"/>
  <c r="E266" i="1"/>
  <c r="E275" i="1"/>
  <c r="E297" i="1"/>
  <c r="E313" i="1"/>
  <c r="E329" i="1"/>
  <c r="E345" i="1"/>
  <c r="E362" i="1"/>
  <c r="C362" i="1"/>
  <c r="B362" i="1"/>
  <c r="E318" i="1"/>
  <c r="E334" i="1"/>
  <c r="E350" i="1"/>
  <c r="D362" i="1"/>
  <c r="D359" i="1"/>
  <c r="F360" i="1"/>
  <c r="D363" i="1"/>
  <c r="F364" i="1"/>
  <c r="D367" i="1"/>
  <c r="C361" i="1"/>
  <c r="C365" i="1"/>
  <c r="C369" i="1"/>
  <c r="E353" i="1"/>
  <c r="E357" i="1"/>
  <c r="C360" i="1"/>
  <c r="E361" i="1"/>
  <c r="C364" i="1"/>
  <c r="E365" i="1"/>
  <c r="C368" i="1"/>
  <c r="E369" i="1"/>
  <c r="F368" i="1" l="1"/>
  <c r="D10" i="1"/>
  <c r="F10" i="1" s="1"/>
  <c r="B11" i="1" s="1"/>
  <c r="C11" i="1" l="1"/>
  <c r="D11" i="1" l="1"/>
  <c r="F11" i="1" s="1"/>
  <c r="B12" i="1" s="1"/>
  <c r="C12" i="1" l="1"/>
  <c r="D12" i="1" l="1"/>
  <c r="F12" i="1" s="1"/>
  <c r="B13" i="1" s="1"/>
  <c r="C13" i="1" l="1"/>
  <c r="D13" i="1" l="1"/>
  <c r="F13" i="1" s="1"/>
  <c r="B14" i="1" s="1"/>
  <c r="C14" i="1" l="1"/>
  <c r="D14" i="1" s="1"/>
  <c r="F14" i="1" s="1"/>
  <c r="B15" i="1" s="1"/>
  <c r="C15" i="1" l="1"/>
  <c r="D15" i="1" s="1"/>
  <c r="F15" i="1" s="1"/>
  <c r="B16" i="1" s="1"/>
  <c r="C16" i="1" l="1"/>
  <c r="D16" i="1" s="1"/>
  <c r="F16" i="1" s="1"/>
  <c r="B17" i="1" s="1"/>
  <c r="C17" i="1" l="1"/>
  <c r="D17" i="1" s="1"/>
  <c r="F17" i="1" s="1"/>
  <c r="B18" i="1" s="1"/>
  <c r="C18" i="1" l="1"/>
  <c r="D18" i="1" s="1"/>
  <c r="F18" i="1"/>
  <c r="B19" i="1" s="1"/>
  <c r="C19" i="1" l="1"/>
  <c r="D19" i="1" s="1"/>
  <c r="F19" i="1" s="1"/>
  <c r="B20" i="1" s="1"/>
  <c r="C20" i="1" l="1"/>
  <c r="D20" i="1" s="1"/>
  <c r="F20" i="1" s="1"/>
  <c r="B21" i="1" s="1"/>
  <c r="C21" i="1" l="1"/>
  <c r="D21" i="1" s="1"/>
  <c r="F21" i="1" s="1"/>
  <c r="B22" i="1" s="1"/>
  <c r="C22" i="1" l="1"/>
  <c r="D22" i="1" s="1"/>
  <c r="F22" i="1" s="1"/>
  <c r="B23" i="1" s="1"/>
  <c r="C23" i="1" l="1"/>
  <c r="D23" i="1" s="1"/>
  <c r="F23" i="1" s="1"/>
  <c r="B24" i="1" s="1"/>
  <c r="C24" i="1" l="1"/>
  <c r="D24" i="1" s="1"/>
  <c r="F24" i="1" s="1"/>
  <c r="B25" i="1" s="1"/>
  <c r="C25" i="1" l="1"/>
  <c r="D25" i="1" s="1"/>
  <c r="F25" i="1" s="1"/>
  <c r="B26" i="1" s="1"/>
  <c r="C26" i="1" l="1"/>
  <c r="D26" i="1" s="1"/>
  <c r="F26" i="1" s="1"/>
  <c r="B27" i="1" s="1"/>
  <c r="C27" i="1" l="1"/>
  <c r="D27" i="1" s="1"/>
  <c r="F27" i="1" s="1"/>
  <c r="B28" i="1" s="1"/>
  <c r="C28" i="1" l="1"/>
  <c r="D28" i="1" s="1"/>
  <c r="F28" i="1" s="1"/>
  <c r="B29" i="1" s="1"/>
  <c r="C29" i="1" l="1"/>
  <c r="D29" i="1" s="1"/>
  <c r="F29" i="1" s="1"/>
  <c r="B30" i="1" s="1"/>
  <c r="C30" i="1" l="1"/>
  <c r="D30" i="1" s="1"/>
  <c r="F30" i="1" s="1"/>
  <c r="B31" i="1" s="1"/>
  <c r="C31" i="1" l="1"/>
  <c r="D31" i="1" s="1"/>
  <c r="F31" i="1" s="1"/>
  <c r="B32" i="1" s="1"/>
  <c r="C32" i="1" l="1"/>
  <c r="D32" i="1" s="1"/>
  <c r="F32" i="1" s="1"/>
  <c r="B33" i="1" s="1"/>
  <c r="C33" i="1" l="1"/>
  <c r="D33" i="1" s="1"/>
  <c r="F33" i="1" s="1"/>
  <c r="B34" i="1" s="1"/>
  <c r="C34" i="1" l="1"/>
  <c r="D34" i="1" s="1"/>
  <c r="F34" i="1" s="1"/>
  <c r="B35" i="1" s="1"/>
  <c r="C35" i="1" l="1"/>
  <c r="D35" i="1" s="1"/>
  <c r="F35" i="1" s="1"/>
  <c r="B36" i="1" s="1"/>
  <c r="C36" i="1" l="1"/>
  <c r="D36" i="1" s="1"/>
  <c r="F36" i="1" s="1"/>
  <c r="B37" i="1" s="1"/>
  <c r="C37" i="1" l="1"/>
  <c r="D37" i="1" s="1"/>
  <c r="F37" i="1" s="1"/>
  <c r="B38" i="1" s="1"/>
  <c r="C38" i="1" l="1"/>
  <c r="D38" i="1" s="1"/>
  <c r="F38" i="1" s="1"/>
  <c r="B39" i="1" s="1"/>
  <c r="C39" i="1" l="1"/>
  <c r="D39" i="1" s="1"/>
  <c r="F39" i="1" s="1"/>
  <c r="B40" i="1" s="1"/>
  <c r="C40" i="1" l="1"/>
  <c r="D40" i="1" s="1"/>
  <c r="F40" i="1" s="1"/>
  <c r="B41" i="1" s="1"/>
  <c r="C41" i="1" l="1"/>
  <c r="D41" i="1" s="1"/>
  <c r="F41" i="1" s="1"/>
  <c r="B42" i="1" s="1"/>
  <c r="C42" i="1" l="1"/>
  <c r="D42" i="1" s="1"/>
  <c r="F42" i="1" s="1"/>
  <c r="B43" i="1" s="1"/>
  <c r="C43" i="1" l="1"/>
  <c r="D43" i="1" s="1"/>
  <c r="F43" i="1" s="1"/>
  <c r="B44" i="1" s="1"/>
  <c r="C44" i="1" l="1"/>
  <c r="D44" i="1" s="1"/>
  <c r="F44" i="1" s="1"/>
  <c r="B45" i="1" s="1"/>
  <c r="C45" i="1" l="1"/>
  <c r="D45" i="1" s="1"/>
  <c r="F45" i="1" s="1"/>
  <c r="B46" i="1" s="1"/>
  <c r="C46" i="1" l="1"/>
  <c r="D46" i="1" s="1"/>
  <c r="F46" i="1" s="1"/>
  <c r="B47" i="1" s="1"/>
  <c r="C47" i="1" l="1"/>
  <c r="D47" i="1" s="1"/>
  <c r="F47" i="1" s="1"/>
  <c r="B48" i="1" s="1"/>
  <c r="C48" i="1" l="1"/>
  <c r="D48" i="1" s="1"/>
  <c r="F48" i="1" s="1"/>
  <c r="B49" i="1" s="1"/>
  <c r="C49" i="1" l="1"/>
  <c r="D49" i="1" s="1"/>
  <c r="F49" i="1" s="1"/>
  <c r="B50" i="1" s="1"/>
  <c r="C50" i="1" l="1"/>
  <c r="D50" i="1" s="1"/>
  <c r="F50" i="1" s="1"/>
  <c r="B51" i="1" s="1"/>
  <c r="C51" i="1" l="1"/>
  <c r="D51" i="1" s="1"/>
  <c r="F51" i="1" s="1"/>
  <c r="B52" i="1" s="1"/>
  <c r="C52" i="1" l="1"/>
  <c r="D52" i="1" s="1"/>
  <c r="F52" i="1" s="1"/>
  <c r="B53" i="1" s="1"/>
  <c r="C53" i="1" l="1"/>
  <c r="D53" i="1" s="1"/>
  <c r="F53" i="1" s="1"/>
  <c r="B54" i="1" s="1"/>
  <c r="C54" i="1" l="1"/>
  <c r="D54" i="1" s="1"/>
  <c r="F54" i="1"/>
  <c r="B55" i="1" s="1"/>
  <c r="C55" i="1" l="1"/>
  <c r="D55" i="1" s="1"/>
  <c r="F55" i="1" s="1"/>
  <c r="B56" i="1" s="1"/>
  <c r="C56" i="1" l="1"/>
  <c r="D56" i="1" s="1"/>
  <c r="F56" i="1" s="1"/>
  <c r="B57" i="1" s="1"/>
  <c r="C57" i="1" l="1"/>
  <c r="D57" i="1" s="1"/>
  <c r="F57" i="1" s="1"/>
  <c r="B58" i="1" s="1"/>
  <c r="C58" i="1" l="1"/>
  <c r="D58" i="1" s="1"/>
  <c r="F58" i="1"/>
  <c r="B59" i="1" s="1"/>
  <c r="C59" i="1" l="1"/>
  <c r="D59" i="1" s="1"/>
  <c r="F59" i="1" s="1"/>
  <c r="B60" i="1" s="1"/>
  <c r="C60" i="1" l="1"/>
  <c r="D60" i="1" s="1"/>
  <c r="F60" i="1"/>
  <c r="B61" i="1" s="1"/>
  <c r="C61" i="1" l="1"/>
  <c r="D61" i="1" s="1"/>
  <c r="F61" i="1" s="1"/>
  <c r="B62" i="1" s="1"/>
  <c r="C62" i="1" l="1"/>
  <c r="D62" i="1" s="1"/>
  <c r="F62" i="1"/>
  <c r="B63" i="1" s="1"/>
  <c r="C63" i="1" l="1"/>
  <c r="D63" i="1" s="1"/>
  <c r="F63" i="1" s="1"/>
  <c r="B64" i="1" s="1"/>
  <c r="C64" i="1" l="1"/>
  <c r="D64" i="1" s="1"/>
  <c r="F64" i="1" s="1"/>
  <c r="B65" i="1" s="1"/>
  <c r="C65" i="1" l="1"/>
  <c r="D65" i="1" s="1"/>
  <c r="F65" i="1" s="1"/>
  <c r="B66" i="1" s="1"/>
  <c r="C66" i="1" l="1"/>
  <c r="D66" i="1" s="1"/>
  <c r="F66" i="1" s="1"/>
  <c r="B67" i="1" s="1"/>
  <c r="C67" i="1" l="1"/>
  <c r="D67" i="1" s="1"/>
  <c r="F67" i="1" s="1"/>
  <c r="B68" i="1" s="1"/>
  <c r="C68" i="1" l="1"/>
  <c r="D68" i="1" s="1"/>
  <c r="F68" i="1" s="1"/>
  <c r="B69" i="1" s="1"/>
  <c r="C69" i="1" l="1"/>
  <c r="D69" i="1" s="1"/>
  <c r="F69" i="1" s="1"/>
  <c r="B70" i="1" s="1"/>
  <c r="C70" i="1" l="1"/>
  <c r="D70" i="1" s="1"/>
  <c r="F70" i="1" s="1"/>
  <c r="B71" i="1" s="1"/>
  <c r="C71" i="1" l="1"/>
  <c r="D71" i="1" s="1"/>
  <c r="F71" i="1" s="1"/>
  <c r="B72" i="1" s="1"/>
  <c r="C72" i="1" l="1"/>
  <c r="D72" i="1" s="1"/>
  <c r="F72" i="1" s="1"/>
  <c r="B73" i="1" s="1"/>
  <c r="C73" i="1" l="1"/>
  <c r="D73" i="1" s="1"/>
  <c r="F73" i="1" s="1"/>
  <c r="B74" i="1" s="1"/>
  <c r="C74" i="1" l="1"/>
  <c r="D74" i="1" s="1"/>
  <c r="F74" i="1" s="1"/>
  <c r="B75" i="1" s="1"/>
  <c r="C75" i="1" l="1"/>
  <c r="D75" i="1" s="1"/>
  <c r="F75" i="1" s="1"/>
  <c r="B76" i="1" s="1"/>
  <c r="C76" i="1" l="1"/>
  <c r="D76" i="1" s="1"/>
  <c r="F76" i="1" s="1"/>
  <c r="B77" i="1" s="1"/>
  <c r="C77" i="1" l="1"/>
  <c r="D77" i="1" s="1"/>
  <c r="F77" i="1" s="1"/>
  <c r="B78" i="1" s="1"/>
  <c r="C78" i="1" l="1"/>
  <c r="D78" i="1" s="1"/>
  <c r="F78" i="1" s="1"/>
  <c r="B79" i="1" s="1"/>
  <c r="C79" i="1" l="1"/>
  <c r="D79" i="1" s="1"/>
  <c r="F79" i="1" s="1"/>
  <c r="B80" i="1" s="1"/>
  <c r="C80" i="1" l="1"/>
  <c r="D80" i="1" s="1"/>
  <c r="F80" i="1" s="1"/>
  <c r="B81" i="1" s="1"/>
  <c r="C81" i="1" l="1"/>
  <c r="D81" i="1" s="1"/>
  <c r="F81" i="1" s="1"/>
  <c r="B82" i="1" s="1"/>
  <c r="C82" i="1" l="1"/>
  <c r="D82" i="1" s="1"/>
  <c r="F82" i="1" s="1"/>
  <c r="B83" i="1" s="1"/>
  <c r="C83" i="1" l="1"/>
  <c r="D83" i="1" s="1"/>
  <c r="F83" i="1" s="1"/>
  <c r="B84" i="1" s="1"/>
  <c r="C84" i="1" l="1"/>
  <c r="D84" i="1" s="1"/>
  <c r="F84" i="1" s="1"/>
  <c r="B85" i="1" s="1"/>
  <c r="C85" i="1" l="1"/>
  <c r="D85" i="1" s="1"/>
  <c r="F85" i="1" s="1"/>
  <c r="B86" i="1" s="1"/>
  <c r="C86" i="1" l="1"/>
  <c r="D86" i="1" s="1"/>
  <c r="F86" i="1" s="1"/>
  <c r="B87" i="1" s="1"/>
  <c r="C87" i="1" l="1"/>
  <c r="D87" i="1" s="1"/>
  <c r="F87" i="1" s="1"/>
  <c r="B88" i="1" s="1"/>
  <c r="C88" i="1" l="1"/>
  <c r="D88" i="1" s="1"/>
  <c r="F88" i="1" s="1"/>
  <c r="B89" i="1" s="1"/>
  <c r="C89" i="1" l="1"/>
  <c r="D89" i="1" s="1"/>
  <c r="F89" i="1" s="1"/>
  <c r="B90" i="1" s="1"/>
  <c r="C90" i="1" l="1"/>
  <c r="D90" i="1" s="1"/>
  <c r="F90" i="1" s="1"/>
  <c r="B91" i="1" s="1"/>
  <c r="C91" i="1" l="1"/>
  <c r="D91" i="1" s="1"/>
  <c r="F91" i="1" s="1"/>
  <c r="B92" i="1" s="1"/>
  <c r="C92" i="1" l="1"/>
  <c r="D92" i="1" s="1"/>
  <c r="F92" i="1" s="1"/>
  <c r="B93" i="1" s="1"/>
  <c r="C93" i="1" l="1"/>
  <c r="D93" i="1" s="1"/>
  <c r="F93" i="1" s="1"/>
  <c r="B94" i="1" s="1"/>
  <c r="C94" i="1" l="1"/>
  <c r="D94" i="1" s="1"/>
  <c r="F94" i="1" s="1"/>
  <c r="B95" i="1" s="1"/>
  <c r="C95" i="1" l="1"/>
  <c r="D95" i="1" s="1"/>
  <c r="F95" i="1" s="1"/>
  <c r="B96" i="1" s="1"/>
  <c r="C96" i="1" l="1"/>
  <c r="D96" i="1" s="1"/>
  <c r="F96" i="1" s="1"/>
  <c r="B97" i="1" s="1"/>
  <c r="C97" i="1" l="1"/>
  <c r="D97" i="1" s="1"/>
  <c r="F97" i="1" s="1"/>
  <c r="B98" i="1" s="1"/>
  <c r="C98" i="1" l="1"/>
  <c r="D98" i="1" s="1"/>
  <c r="F98" i="1" s="1"/>
  <c r="B99" i="1" s="1"/>
  <c r="C99" i="1" l="1"/>
  <c r="D99" i="1" s="1"/>
  <c r="F99" i="1" s="1"/>
  <c r="B100" i="1" s="1"/>
  <c r="C100" i="1" l="1"/>
  <c r="D100" i="1" s="1"/>
  <c r="F100" i="1" s="1"/>
  <c r="B101" i="1" s="1"/>
  <c r="C101" i="1" l="1"/>
  <c r="D101" i="1" s="1"/>
  <c r="F101" i="1" s="1"/>
  <c r="B102" i="1" s="1"/>
  <c r="C102" i="1" l="1"/>
  <c r="D102" i="1" s="1"/>
  <c r="F102" i="1" s="1"/>
  <c r="B103" i="1" s="1"/>
  <c r="C103" i="1" l="1"/>
  <c r="D103" i="1" s="1"/>
  <c r="F103" i="1" s="1"/>
  <c r="B104" i="1" s="1"/>
  <c r="C104" i="1" l="1"/>
  <c r="D104" i="1" s="1"/>
  <c r="F104" i="1" s="1"/>
  <c r="B105" i="1" s="1"/>
  <c r="C105" i="1" l="1"/>
  <c r="D105" i="1" s="1"/>
  <c r="F105" i="1" s="1"/>
  <c r="B106" i="1" s="1"/>
  <c r="C106" i="1" l="1"/>
  <c r="D106" i="1" s="1"/>
  <c r="F106" i="1" s="1"/>
  <c r="B107" i="1" s="1"/>
  <c r="C107" i="1" l="1"/>
  <c r="D107" i="1" s="1"/>
  <c r="F107" i="1" s="1"/>
  <c r="B108" i="1" s="1"/>
  <c r="C108" i="1" l="1"/>
  <c r="D108" i="1" s="1"/>
  <c r="F108" i="1" s="1"/>
  <c r="B109" i="1" s="1"/>
  <c r="C109" i="1" l="1"/>
  <c r="D109" i="1" s="1"/>
  <c r="F109" i="1" s="1"/>
  <c r="B110" i="1" s="1"/>
  <c r="C110" i="1" l="1"/>
  <c r="D110" i="1" s="1"/>
  <c r="F110" i="1" s="1"/>
  <c r="B111" i="1" s="1"/>
  <c r="C111" i="1" l="1"/>
  <c r="D111" i="1" s="1"/>
  <c r="F111" i="1" s="1"/>
  <c r="B112" i="1" s="1"/>
  <c r="C112" i="1" l="1"/>
  <c r="D112" i="1" s="1"/>
  <c r="F112" i="1" s="1"/>
  <c r="B113" i="1" s="1"/>
  <c r="C113" i="1" l="1"/>
  <c r="D113" i="1" s="1"/>
  <c r="F113" i="1" s="1"/>
  <c r="B114" i="1" s="1"/>
  <c r="C114" i="1" l="1"/>
  <c r="D114" i="1" s="1"/>
  <c r="F114" i="1" s="1"/>
  <c r="B115" i="1" s="1"/>
  <c r="C115" i="1" l="1"/>
  <c r="D115" i="1" s="1"/>
  <c r="F115" i="1" s="1"/>
  <c r="B116" i="1" s="1"/>
  <c r="C116" i="1" l="1"/>
  <c r="D116" i="1" s="1"/>
  <c r="F116" i="1" s="1"/>
  <c r="B117" i="1" s="1"/>
  <c r="C117" i="1" l="1"/>
  <c r="D117" i="1" s="1"/>
  <c r="F117" i="1" s="1"/>
  <c r="B118" i="1" s="1"/>
  <c r="C118" i="1" l="1"/>
  <c r="D118" i="1" s="1"/>
  <c r="F118" i="1" s="1"/>
  <c r="B119" i="1" s="1"/>
  <c r="C119" i="1" l="1"/>
  <c r="D119" i="1" s="1"/>
  <c r="F119" i="1" s="1"/>
  <c r="B120" i="1" s="1"/>
  <c r="C120" i="1" l="1"/>
  <c r="D120" i="1" s="1"/>
  <c r="F120" i="1" s="1"/>
  <c r="B121" i="1" s="1"/>
  <c r="C121" i="1" l="1"/>
  <c r="D121" i="1" s="1"/>
  <c r="F121" i="1" s="1"/>
  <c r="B122" i="1" s="1"/>
  <c r="C122" i="1" l="1"/>
  <c r="D122" i="1" s="1"/>
  <c r="F122" i="1" s="1"/>
  <c r="B123" i="1" s="1"/>
  <c r="C123" i="1" l="1"/>
  <c r="D123" i="1" s="1"/>
  <c r="F123" i="1" s="1"/>
  <c r="B124" i="1" s="1"/>
  <c r="C124" i="1" l="1"/>
  <c r="D124" i="1" s="1"/>
  <c r="F124" i="1" s="1"/>
  <c r="B125" i="1" s="1"/>
  <c r="C125" i="1" l="1"/>
  <c r="D125" i="1" s="1"/>
  <c r="F125" i="1" s="1"/>
  <c r="B126" i="1" s="1"/>
  <c r="C126" i="1" l="1"/>
  <c r="D126" i="1" s="1"/>
  <c r="F126" i="1"/>
  <c r="B127" i="1" s="1"/>
  <c r="C127" i="1" l="1"/>
  <c r="D127" i="1" s="1"/>
  <c r="F127" i="1" s="1"/>
  <c r="B128" i="1" s="1"/>
  <c r="C128" i="1" l="1"/>
  <c r="D128" i="1" s="1"/>
  <c r="F128" i="1" s="1"/>
  <c r="B129" i="1" s="1"/>
  <c r="C129" i="1" l="1"/>
  <c r="D129" i="1" s="1"/>
  <c r="F129" i="1" s="1"/>
  <c r="B130" i="1" s="1"/>
  <c r="C130" i="1" l="1"/>
  <c r="D130" i="1" s="1"/>
  <c r="F130" i="1" s="1"/>
  <c r="B131" i="1" s="1"/>
  <c r="C131" i="1" l="1"/>
  <c r="D131" i="1" s="1"/>
  <c r="F131" i="1" s="1"/>
  <c r="B132" i="1" s="1"/>
  <c r="C132" i="1" l="1"/>
  <c r="D132" i="1" s="1"/>
  <c r="F132" i="1" s="1"/>
  <c r="B133" i="1" s="1"/>
  <c r="C133" i="1" l="1"/>
  <c r="D133" i="1" s="1"/>
  <c r="F133" i="1" s="1"/>
  <c r="B134" i="1" s="1"/>
  <c r="C134" i="1" l="1"/>
  <c r="D134" i="1" s="1"/>
  <c r="F134" i="1"/>
  <c r="B135" i="1" s="1"/>
  <c r="C135" i="1" l="1"/>
  <c r="D135" i="1" s="1"/>
  <c r="F135" i="1" s="1"/>
  <c r="B136" i="1" s="1"/>
  <c r="C136" i="1" l="1"/>
  <c r="D136" i="1" s="1"/>
  <c r="F136" i="1"/>
  <c r="B137" i="1" s="1"/>
  <c r="C137" i="1" l="1"/>
  <c r="D137" i="1" s="1"/>
  <c r="F137" i="1" s="1"/>
  <c r="B138" i="1" s="1"/>
  <c r="C138" i="1" l="1"/>
  <c r="D138" i="1" s="1"/>
  <c r="F138" i="1"/>
  <c r="B139" i="1" s="1"/>
  <c r="C139" i="1" l="1"/>
  <c r="D139" i="1" s="1"/>
  <c r="F139" i="1" s="1"/>
  <c r="B140" i="1" s="1"/>
  <c r="C140" i="1" l="1"/>
  <c r="D140" i="1" s="1"/>
  <c r="F140" i="1" s="1"/>
  <c r="B141" i="1" s="1"/>
  <c r="C141" i="1" l="1"/>
  <c r="D141" i="1" s="1"/>
  <c r="F141" i="1"/>
  <c r="B142" i="1" s="1"/>
  <c r="C142" i="1" l="1"/>
  <c r="D142" i="1" s="1"/>
  <c r="F142" i="1" s="1"/>
  <c r="B143" i="1" s="1"/>
  <c r="C143" i="1" l="1"/>
  <c r="D143" i="1" s="1"/>
  <c r="F143" i="1" s="1"/>
  <c r="B144" i="1" s="1"/>
  <c r="C144" i="1" l="1"/>
  <c r="D144" i="1" s="1"/>
  <c r="F144" i="1"/>
  <c r="B145" i="1" s="1"/>
  <c r="C145" i="1" l="1"/>
  <c r="D145" i="1" s="1"/>
  <c r="F145" i="1" s="1"/>
  <c r="B146" i="1" s="1"/>
  <c r="C146" i="1" l="1"/>
  <c r="D146" i="1" s="1"/>
  <c r="F146" i="1"/>
  <c r="B147" i="1" s="1"/>
  <c r="C147" i="1" l="1"/>
  <c r="D147" i="1" s="1"/>
  <c r="F147" i="1"/>
  <c r="B148" i="1" s="1"/>
  <c r="C148" i="1" l="1"/>
  <c r="D148" i="1" s="1"/>
  <c r="F148" i="1" s="1"/>
  <c r="B149" i="1" s="1"/>
  <c r="C149" i="1" l="1"/>
  <c r="D149" i="1" s="1"/>
  <c r="F149" i="1" s="1"/>
  <c r="B150" i="1" s="1"/>
  <c r="C150" i="1" l="1"/>
  <c r="D150" i="1" s="1"/>
  <c r="F150" i="1"/>
  <c r="B151" i="1" s="1"/>
  <c r="C151" i="1" l="1"/>
  <c r="D151" i="1" s="1"/>
  <c r="F151" i="1" s="1"/>
  <c r="B152" i="1" s="1"/>
  <c r="C152" i="1" l="1"/>
  <c r="D152" i="1" s="1"/>
  <c r="F152" i="1" s="1"/>
  <c r="B153" i="1" s="1"/>
  <c r="C153" i="1" l="1"/>
  <c r="D153" i="1" s="1"/>
  <c r="F153" i="1" s="1"/>
  <c r="B154" i="1" s="1"/>
  <c r="C154" i="1" l="1"/>
  <c r="D154" i="1" s="1"/>
  <c r="F154" i="1" s="1"/>
  <c r="B155" i="1" s="1"/>
  <c r="C155" i="1" l="1"/>
  <c r="D155" i="1" s="1"/>
  <c r="F155" i="1" s="1"/>
  <c r="B156" i="1" s="1"/>
  <c r="C156" i="1" l="1"/>
  <c r="D156" i="1" s="1"/>
  <c r="F156" i="1" s="1"/>
  <c r="B157" i="1" s="1"/>
  <c r="C157" i="1" l="1"/>
  <c r="D157" i="1" s="1"/>
  <c r="F157" i="1" s="1"/>
  <c r="B158" i="1" s="1"/>
  <c r="C158" i="1" l="1"/>
  <c r="D158" i="1" s="1"/>
  <c r="F158" i="1" s="1"/>
  <c r="B159" i="1" s="1"/>
  <c r="C159" i="1" l="1"/>
  <c r="D159" i="1" s="1"/>
  <c r="F159" i="1" s="1"/>
  <c r="B160" i="1" s="1"/>
  <c r="C160" i="1" l="1"/>
  <c r="D160" i="1" s="1"/>
  <c r="F160" i="1" s="1"/>
  <c r="B161" i="1" s="1"/>
  <c r="C161" i="1" l="1"/>
  <c r="D161" i="1" s="1"/>
  <c r="F161" i="1" s="1"/>
  <c r="B162" i="1" s="1"/>
  <c r="C162" i="1" l="1"/>
  <c r="D162" i="1" s="1"/>
  <c r="F162" i="1" s="1"/>
  <c r="B163" i="1" s="1"/>
  <c r="C163" i="1" l="1"/>
  <c r="D163" i="1" s="1"/>
  <c r="F163" i="1" s="1"/>
  <c r="B164" i="1" s="1"/>
  <c r="C164" i="1" l="1"/>
  <c r="D164" i="1" s="1"/>
  <c r="F164" i="1" s="1"/>
  <c r="B165" i="1" s="1"/>
  <c r="C165" i="1" l="1"/>
  <c r="D165" i="1" s="1"/>
  <c r="F165" i="1" s="1"/>
  <c r="B166" i="1" s="1"/>
  <c r="C166" i="1" l="1"/>
  <c r="D166" i="1" s="1"/>
  <c r="F166" i="1" s="1"/>
  <c r="B167" i="1" s="1"/>
  <c r="C167" i="1" l="1"/>
  <c r="D167" i="1" s="1"/>
  <c r="F167" i="1" s="1"/>
  <c r="B168" i="1" s="1"/>
  <c r="C168" i="1" l="1"/>
  <c r="D168" i="1" s="1"/>
  <c r="F168" i="1" s="1"/>
  <c r="B169" i="1" s="1"/>
  <c r="C169" i="1" l="1"/>
  <c r="D169" i="1" s="1"/>
  <c r="F169" i="1" s="1"/>
  <c r="B170" i="1" s="1"/>
  <c r="C170" i="1" l="1"/>
  <c r="D170" i="1" s="1"/>
  <c r="F170" i="1"/>
  <c r="B171" i="1" s="1"/>
  <c r="C171" i="1" l="1"/>
  <c r="D171" i="1" s="1"/>
  <c r="F171" i="1" s="1"/>
  <c r="B172" i="1" s="1"/>
  <c r="C172" i="1" l="1"/>
  <c r="D172" i="1" s="1"/>
  <c r="F172" i="1"/>
  <c r="B173" i="1" s="1"/>
  <c r="C173" i="1" l="1"/>
  <c r="D173" i="1" s="1"/>
  <c r="F173" i="1" s="1"/>
  <c r="B174" i="1" s="1"/>
  <c r="C174" i="1" l="1"/>
  <c r="D174" i="1" s="1"/>
  <c r="F174" i="1" s="1"/>
  <c r="B175" i="1" s="1"/>
  <c r="C175" i="1" l="1"/>
  <c r="D175" i="1" s="1"/>
  <c r="F175" i="1" s="1"/>
  <c r="B176" i="1" s="1"/>
  <c r="C176" i="1" l="1"/>
  <c r="D176" i="1" s="1"/>
  <c r="F176" i="1" s="1"/>
  <c r="B177" i="1" s="1"/>
  <c r="C177" i="1" l="1"/>
  <c r="D177" i="1" s="1"/>
  <c r="F177" i="1"/>
  <c r="B178" i="1" s="1"/>
  <c r="C178" i="1" l="1"/>
  <c r="D178" i="1" s="1"/>
  <c r="F178" i="1" s="1"/>
  <c r="B179" i="1" s="1"/>
  <c r="C179" i="1" l="1"/>
  <c r="D179" i="1" s="1"/>
  <c r="F179" i="1" s="1"/>
  <c r="B180" i="1" s="1"/>
  <c r="C180" i="1" l="1"/>
  <c r="D180" i="1" s="1"/>
  <c r="F180" i="1" s="1"/>
  <c r="B181" i="1" s="1"/>
  <c r="C181" i="1" l="1"/>
  <c r="D181" i="1" s="1"/>
  <c r="F181" i="1" s="1"/>
  <c r="B182" i="1" s="1"/>
  <c r="C182" i="1" l="1"/>
  <c r="D182" i="1" s="1"/>
  <c r="F182" i="1" s="1"/>
  <c r="B183" i="1" s="1"/>
  <c r="C183" i="1" l="1"/>
  <c r="D183" i="1" s="1"/>
  <c r="F183" i="1" s="1"/>
  <c r="B184" i="1" s="1"/>
  <c r="C184" i="1" l="1"/>
  <c r="D184" i="1" s="1"/>
  <c r="F184" i="1" s="1"/>
  <c r="B185" i="1" s="1"/>
  <c r="C185" i="1" l="1"/>
  <c r="D185" i="1" s="1"/>
  <c r="F185" i="1" s="1"/>
  <c r="B186" i="1" s="1"/>
  <c r="C186" i="1" l="1"/>
  <c r="D186" i="1" s="1"/>
  <c r="F186" i="1" s="1"/>
  <c r="B187" i="1" s="1"/>
  <c r="C187" i="1" l="1"/>
  <c r="D187" i="1" s="1"/>
  <c r="F187" i="1" s="1"/>
  <c r="B188" i="1" s="1"/>
  <c r="C188" i="1" l="1"/>
  <c r="D188" i="1" s="1"/>
  <c r="F188" i="1" s="1"/>
  <c r="B189" i="1" s="1"/>
  <c r="C189" i="1" l="1"/>
  <c r="D189" i="1" s="1"/>
  <c r="F189" i="1" s="1"/>
  <c r="B190" i="1" s="1"/>
  <c r="C190" i="1" l="1"/>
  <c r="D190" i="1" s="1"/>
  <c r="F190" i="1" s="1"/>
  <c r="B191" i="1" s="1"/>
  <c r="C191" i="1" l="1"/>
  <c r="D191" i="1" s="1"/>
  <c r="F191" i="1" s="1"/>
  <c r="B192" i="1" s="1"/>
  <c r="C192" i="1" l="1"/>
  <c r="D192" i="1" s="1"/>
  <c r="F192" i="1" s="1"/>
  <c r="B193" i="1" s="1"/>
  <c r="C193" i="1" l="1"/>
  <c r="D193" i="1" s="1"/>
  <c r="F193" i="1"/>
  <c r="B194" i="1" s="1"/>
  <c r="C194" i="1" l="1"/>
  <c r="D194" i="1" s="1"/>
  <c r="F194" i="1" s="1"/>
  <c r="B195" i="1" s="1"/>
  <c r="C195" i="1" l="1"/>
  <c r="D195" i="1" s="1"/>
  <c r="F195" i="1" s="1"/>
  <c r="B196" i="1" s="1"/>
  <c r="C196" i="1" l="1"/>
  <c r="D196" i="1" s="1"/>
  <c r="F196" i="1" s="1"/>
  <c r="B197" i="1" s="1"/>
  <c r="C197" i="1" l="1"/>
  <c r="D197" i="1" s="1"/>
  <c r="F197" i="1" s="1"/>
  <c r="B198" i="1" s="1"/>
  <c r="C198" i="1" l="1"/>
  <c r="D198" i="1" s="1"/>
  <c r="F198" i="1" s="1"/>
  <c r="B199" i="1" s="1"/>
  <c r="C199" i="1" l="1"/>
  <c r="D199" i="1" s="1"/>
  <c r="F199" i="1" s="1"/>
  <c r="B200" i="1" s="1"/>
  <c r="C200" i="1" l="1"/>
  <c r="D200" i="1" s="1"/>
  <c r="F200" i="1" s="1"/>
  <c r="B201" i="1" s="1"/>
  <c r="C201" i="1" l="1"/>
  <c r="D201" i="1" s="1"/>
  <c r="F201" i="1" s="1"/>
  <c r="B202" i="1" s="1"/>
  <c r="C202" i="1" l="1"/>
  <c r="D202" i="1" s="1"/>
  <c r="F202" i="1" s="1"/>
  <c r="B203" i="1" s="1"/>
  <c r="C203" i="1" l="1"/>
  <c r="D203" i="1" s="1"/>
  <c r="F203" i="1" s="1"/>
  <c r="B204" i="1" s="1"/>
  <c r="C204" i="1" l="1"/>
  <c r="D204" i="1" s="1"/>
  <c r="F204" i="1" s="1"/>
  <c r="B205" i="1" s="1"/>
  <c r="C205" i="1" l="1"/>
  <c r="D205" i="1" s="1"/>
  <c r="F205" i="1" s="1"/>
  <c r="B206" i="1" s="1"/>
  <c r="C206" i="1" l="1"/>
  <c r="D206" i="1" s="1"/>
  <c r="F206" i="1"/>
  <c r="B207" i="1" s="1"/>
  <c r="C207" i="1" l="1"/>
  <c r="D207" i="1" s="1"/>
  <c r="F207" i="1" s="1"/>
  <c r="B208" i="1" s="1"/>
  <c r="C208" i="1" l="1"/>
  <c r="D208" i="1" s="1"/>
  <c r="F208" i="1" s="1"/>
  <c r="B209" i="1" s="1"/>
  <c r="C209" i="1" l="1"/>
  <c r="D209" i="1" s="1"/>
  <c r="F209" i="1" s="1"/>
  <c r="B210" i="1" s="1"/>
  <c r="C210" i="1" l="1"/>
  <c r="D210" i="1" s="1"/>
  <c r="F210" i="1"/>
  <c r="B211" i="1" s="1"/>
  <c r="C211" i="1" l="1"/>
  <c r="D211" i="1" s="1"/>
  <c r="F211" i="1" s="1"/>
  <c r="B212" i="1" s="1"/>
  <c r="C212" i="1" l="1"/>
  <c r="D212" i="1" s="1"/>
  <c r="F212" i="1"/>
  <c r="B213" i="1" s="1"/>
  <c r="C213" i="1" l="1"/>
  <c r="D213" i="1" s="1"/>
  <c r="F213" i="1" s="1"/>
  <c r="B214" i="1" s="1"/>
  <c r="C214" i="1" l="1"/>
  <c r="D214" i="1" s="1"/>
  <c r="F214" i="1" s="1"/>
  <c r="B215" i="1" s="1"/>
  <c r="C215" i="1" l="1"/>
  <c r="D215" i="1" s="1"/>
  <c r="F215" i="1" s="1"/>
  <c r="B216" i="1" s="1"/>
  <c r="C216" i="1" l="1"/>
  <c r="D216" i="1" s="1"/>
  <c r="F216" i="1" s="1"/>
  <c r="B217" i="1" s="1"/>
  <c r="C217" i="1" l="1"/>
  <c r="D217" i="1" s="1"/>
  <c r="F217" i="1" s="1"/>
  <c r="B218" i="1" s="1"/>
  <c r="C218" i="1" l="1"/>
  <c r="D218" i="1" s="1"/>
  <c r="F218" i="1" s="1"/>
  <c r="B219" i="1" s="1"/>
  <c r="C219" i="1" l="1"/>
  <c r="D219" i="1" s="1"/>
  <c r="F219" i="1" s="1"/>
  <c r="B220" i="1" s="1"/>
  <c r="C220" i="1" l="1"/>
  <c r="D220" i="1" s="1"/>
  <c r="F220" i="1" s="1"/>
  <c r="B221" i="1" s="1"/>
  <c r="C221" i="1" l="1"/>
  <c r="D221" i="1" s="1"/>
  <c r="F221" i="1" s="1"/>
  <c r="B222" i="1" s="1"/>
  <c r="C222" i="1" l="1"/>
  <c r="D222" i="1" s="1"/>
  <c r="F222" i="1" s="1"/>
  <c r="B223" i="1" s="1"/>
  <c r="C223" i="1" l="1"/>
  <c r="D223" i="1" s="1"/>
  <c r="F223" i="1" s="1"/>
  <c r="B224" i="1" s="1"/>
  <c r="C224" i="1" l="1"/>
  <c r="D224" i="1" s="1"/>
  <c r="F224" i="1"/>
  <c r="B225" i="1" s="1"/>
  <c r="C225" i="1" l="1"/>
  <c r="D225" i="1" s="1"/>
  <c r="F225" i="1"/>
  <c r="B226" i="1" s="1"/>
  <c r="C226" i="1" l="1"/>
  <c r="D226" i="1" s="1"/>
  <c r="F226" i="1" s="1"/>
  <c r="B227" i="1" s="1"/>
  <c r="C227" i="1" l="1"/>
  <c r="D227" i="1" s="1"/>
  <c r="F227" i="1" s="1"/>
  <c r="B228" i="1" s="1"/>
  <c r="C228" i="1" l="1"/>
  <c r="D228" i="1" s="1"/>
  <c r="F228" i="1"/>
  <c r="B229" i="1" s="1"/>
  <c r="C229" i="1" l="1"/>
  <c r="D229" i="1" s="1"/>
  <c r="F229" i="1" s="1"/>
  <c r="B230" i="1" s="1"/>
  <c r="C230" i="1" l="1"/>
  <c r="D230" i="1" s="1"/>
  <c r="F230" i="1"/>
  <c r="B231" i="1" s="1"/>
  <c r="C231" i="1" l="1"/>
  <c r="D231" i="1" s="1"/>
  <c r="F231" i="1" s="1"/>
  <c r="B232" i="1" s="1"/>
  <c r="C232" i="1" l="1"/>
  <c r="D232" i="1" s="1"/>
  <c r="F232" i="1" s="1"/>
  <c r="B233" i="1" s="1"/>
  <c r="C233" i="1" l="1"/>
  <c r="D233" i="1" s="1"/>
  <c r="F233" i="1"/>
  <c r="B234" i="1" s="1"/>
  <c r="C234" i="1" l="1"/>
  <c r="D234" i="1" s="1"/>
  <c r="F234" i="1" s="1"/>
  <c r="B235" i="1" s="1"/>
  <c r="C235" i="1" l="1"/>
  <c r="D235" i="1" s="1"/>
  <c r="F235" i="1"/>
  <c r="B236" i="1" s="1"/>
  <c r="C236" i="1" l="1"/>
  <c r="D236" i="1" s="1"/>
  <c r="F236" i="1" s="1"/>
  <c r="B237" i="1" s="1"/>
  <c r="C237" i="1" l="1"/>
  <c r="D237" i="1" s="1"/>
  <c r="F237" i="1"/>
  <c r="B238" i="1" s="1"/>
  <c r="C238" i="1" l="1"/>
  <c r="D238" i="1" s="1"/>
  <c r="F238" i="1" s="1"/>
  <c r="B239" i="1" s="1"/>
  <c r="C239" i="1" l="1"/>
  <c r="D239" i="1" s="1"/>
  <c r="F239" i="1" s="1"/>
  <c r="B240" i="1" s="1"/>
  <c r="C240" i="1" l="1"/>
  <c r="D240" i="1" s="1"/>
  <c r="F240" i="1"/>
  <c r="B241" i="1" s="1"/>
  <c r="C241" i="1" l="1"/>
  <c r="D241" i="1" s="1"/>
  <c r="F241" i="1" s="1"/>
  <c r="B242" i="1" s="1"/>
  <c r="C242" i="1" l="1"/>
  <c r="D242" i="1" s="1"/>
  <c r="F242" i="1" s="1"/>
  <c r="B243" i="1" s="1"/>
  <c r="C243" i="1" l="1"/>
  <c r="D243" i="1" s="1"/>
  <c r="F243" i="1" s="1"/>
  <c r="B244" i="1" s="1"/>
  <c r="C244" i="1" l="1"/>
  <c r="D244" i="1" s="1"/>
  <c r="F244" i="1" s="1"/>
  <c r="B245" i="1" s="1"/>
  <c r="C245" i="1" l="1"/>
  <c r="D245" i="1" s="1"/>
  <c r="F245" i="1" s="1"/>
  <c r="B246" i="1" s="1"/>
  <c r="C246" i="1" l="1"/>
  <c r="D246" i="1" s="1"/>
  <c r="F246" i="1" s="1"/>
  <c r="B247" i="1" s="1"/>
  <c r="C247" i="1" l="1"/>
  <c r="D247" i="1" s="1"/>
  <c r="F247" i="1" s="1"/>
  <c r="B248" i="1" s="1"/>
  <c r="C248" i="1" l="1"/>
  <c r="D248" i="1" s="1"/>
  <c r="F248" i="1" s="1"/>
  <c r="B249" i="1" s="1"/>
  <c r="C249" i="1" l="1"/>
  <c r="D249" i="1" l="1"/>
  <c r="F249" i="1" s="1"/>
  <c r="B250" i="1" s="1"/>
  <c r="C250" i="1" l="1"/>
  <c r="D250" i="1" l="1"/>
  <c r="F250" i="1" s="1"/>
  <c r="B251" i="1" s="1"/>
  <c r="C251" i="1" l="1"/>
  <c r="D251" i="1" l="1"/>
  <c r="F251" i="1" s="1"/>
  <c r="B252" i="1" s="1"/>
  <c r="C252" i="1" l="1"/>
  <c r="D252" i="1" l="1"/>
  <c r="F252" i="1" s="1"/>
  <c r="B253" i="1" s="1"/>
  <c r="C253" i="1" l="1"/>
  <c r="D253" i="1" l="1"/>
  <c r="F253" i="1" s="1"/>
  <c r="B254" i="1" s="1"/>
  <c r="C254" i="1" l="1"/>
  <c r="D254" i="1" l="1"/>
  <c r="F254" i="1" s="1"/>
  <c r="B255" i="1" s="1"/>
  <c r="C255" i="1" l="1"/>
  <c r="D255" i="1" s="1"/>
  <c r="F255" i="1"/>
  <c r="B256" i="1" s="1"/>
  <c r="C256" i="1" l="1"/>
  <c r="D256" i="1" s="1"/>
  <c r="F256" i="1" s="1"/>
  <c r="B257" i="1" s="1"/>
  <c r="C257" i="1" l="1"/>
  <c r="D257" i="1" s="1"/>
  <c r="F257" i="1" s="1"/>
  <c r="B258" i="1" s="1"/>
  <c r="C258" i="1" l="1"/>
  <c r="D258" i="1" s="1"/>
  <c r="F258" i="1"/>
  <c r="B259" i="1" s="1"/>
  <c r="C259" i="1" l="1"/>
  <c r="D259" i="1" s="1"/>
  <c r="F259" i="1" s="1"/>
  <c r="B260" i="1" s="1"/>
  <c r="C260" i="1" l="1"/>
  <c r="D260" i="1" s="1"/>
  <c r="F260" i="1" s="1"/>
  <c r="B261" i="1" s="1"/>
  <c r="C261" i="1" l="1"/>
  <c r="D261" i="1" s="1"/>
  <c r="F261" i="1" s="1"/>
  <c r="B262" i="1" s="1"/>
  <c r="C262" i="1" l="1"/>
  <c r="D262" i="1" s="1"/>
  <c r="F262" i="1" s="1"/>
  <c r="B263" i="1" s="1"/>
  <c r="C263" i="1" l="1"/>
  <c r="D263" i="1" s="1"/>
  <c r="F263" i="1"/>
  <c r="B264" i="1" s="1"/>
  <c r="C264" i="1" l="1"/>
  <c r="D264" i="1" s="1"/>
  <c r="F264" i="1" s="1"/>
  <c r="B265" i="1" s="1"/>
  <c r="C265" i="1" l="1"/>
  <c r="D265" i="1" s="1"/>
  <c r="F265" i="1" s="1"/>
  <c r="B266" i="1" s="1"/>
  <c r="C266" i="1" l="1"/>
  <c r="D266" i="1" s="1"/>
  <c r="F266" i="1"/>
  <c r="B267" i="1" s="1"/>
  <c r="C267" i="1" l="1"/>
  <c r="D267" i="1" s="1"/>
  <c r="F267" i="1" s="1"/>
  <c r="B268" i="1" s="1"/>
  <c r="C268" i="1" l="1"/>
  <c r="D268" i="1" s="1"/>
  <c r="F268" i="1"/>
  <c r="B269" i="1" s="1"/>
  <c r="C269" i="1" l="1"/>
  <c r="D269" i="1" s="1"/>
  <c r="F269" i="1" s="1"/>
  <c r="B270" i="1" s="1"/>
  <c r="C270" i="1" l="1"/>
  <c r="D270" i="1" s="1"/>
  <c r="F270" i="1"/>
  <c r="B271" i="1" s="1"/>
  <c r="C271" i="1" l="1"/>
  <c r="D271" i="1" s="1"/>
  <c r="F271" i="1"/>
  <c r="B272" i="1" s="1"/>
  <c r="C272" i="1" l="1"/>
  <c r="D272" i="1" s="1"/>
  <c r="F272" i="1"/>
  <c r="B273" i="1" s="1"/>
  <c r="C273" i="1" l="1"/>
  <c r="D273" i="1" s="1"/>
  <c r="F273" i="1" s="1"/>
  <c r="B274" i="1" s="1"/>
  <c r="C274" i="1" l="1"/>
  <c r="D274" i="1" s="1"/>
  <c r="F274" i="1" s="1"/>
  <c r="B275" i="1" s="1"/>
  <c r="C275" i="1" l="1"/>
  <c r="D275" i="1" s="1"/>
  <c r="F275" i="1" s="1"/>
  <c r="B276" i="1" s="1"/>
  <c r="C276" i="1" l="1"/>
  <c r="D276" i="1" s="1"/>
  <c r="F276" i="1" s="1"/>
  <c r="B277" i="1" s="1"/>
  <c r="C277" i="1" l="1"/>
  <c r="D277" i="1" s="1"/>
  <c r="F277" i="1" s="1"/>
  <c r="B278" i="1" s="1"/>
  <c r="C278" i="1" l="1"/>
  <c r="D278" i="1" s="1"/>
  <c r="F278" i="1"/>
  <c r="B279" i="1" s="1"/>
  <c r="C279" i="1" l="1"/>
  <c r="D279" i="1" s="1"/>
  <c r="F279" i="1"/>
  <c r="B280" i="1" s="1"/>
  <c r="C280" i="1" l="1"/>
  <c r="D280" i="1" s="1"/>
  <c r="F280" i="1"/>
  <c r="B281" i="1" s="1"/>
  <c r="C281" i="1" l="1"/>
  <c r="D281" i="1" s="1"/>
  <c r="F281" i="1" s="1"/>
  <c r="B282" i="1" s="1"/>
  <c r="C282" i="1" l="1"/>
  <c r="D282" i="1" s="1"/>
  <c r="F282" i="1" s="1"/>
  <c r="B283" i="1" s="1"/>
  <c r="C283" i="1" l="1"/>
  <c r="D283" i="1" s="1"/>
  <c r="F283" i="1" s="1"/>
  <c r="B284" i="1" s="1"/>
  <c r="C284" i="1" l="1"/>
  <c r="D284" i="1" s="1"/>
  <c r="F284" i="1" s="1"/>
  <c r="B285" i="1" s="1"/>
  <c r="C285" i="1" l="1"/>
  <c r="D285" i="1" s="1"/>
  <c r="F285" i="1" s="1"/>
  <c r="B286" i="1" s="1"/>
  <c r="C286" i="1" l="1"/>
  <c r="D286" i="1" s="1"/>
  <c r="F286" i="1" s="1"/>
  <c r="B287" i="1" s="1"/>
  <c r="C287" i="1" l="1"/>
  <c r="D287" i="1" s="1"/>
  <c r="F287" i="1" s="1"/>
  <c r="B288" i="1" s="1"/>
  <c r="C288" i="1" l="1"/>
  <c r="D288" i="1" s="1"/>
  <c r="F288" i="1" s="1"/>
  <c r="B289" i="1" s="1"/>
  <c r="C289" i="1" l="1"/>
  <c r="D289" i="1" s="1"/>
  <c r="F289" i="1" s="1"/>
  <c r="B290" i="1" s="1"/>
  <c r="C290" i="1" l="1"/>
  <c r="D290" i="1" s="1"/>
  <c r="F290" i="1" s="1"/>
  <c r="B291" i="1" s="1"/>
  <c r="C291" i="1" l="1"/>
  <c r="D291" i="1" s="1"/>
  <c r="F291" i="1" s="1"/>
  <c r="B292" i="1" s="1"/>
  <c r="C292" i="1" l="1"/>
  <c r="D292" i="1" s="1"/>
  <c r="F292" i="1" s="1"/>
  <c r="B293" i="1" s="1"/>
  <c r="C293" i="1" l="1"/>
  <c r="D293" i="1" s="1"/>
  <c r="F293" i="1" s="1"/>
  <c r="B294" i="1" s="1"/>
  <c r="C294" i="1" l="1"/>
  <c r="D294" i="1" s="1"/>
  <c r="F294" i="1" s="1"/>
  <c r="B295" i="1" s="1"/>
  <c r="C295" i="1" l="1"/>
  <c r="D295" i="1" s="1"/>
  <c r="F295" i="1" s="1"/>
  <c r="B296" i="1" s="1"/>
  <c r="C296" i="1" l="1"/>
  <c r="D296" i="1" s="1"/>
  <c r="F296" i="1" s="1"/>
  <c r="B297" i="1" s="1"/>
  <c r="C297" i="1" l="1"/>
  <c r="D297" i="1" s="1"/>
  <c r="F297" i="1" s="1"/>
  <c r="B298" i="1" s="1"/>
  <c r="C298" i="1" l="1"/>
  <c r="D298" i="1" s="1"/>
  <c r="F298" i="1" s="1"/>
  <c r="B299" i="1" s="1"/>
  <c r="C299" i="1" l="1"/>
  <c r="D299" i="1" s="1"/>
  <c r="F299" i="1" s="1"/>
  <c r="B300" i="1" s="1"/>
  <c r="C300" i="1" l="1"/>
  <c r="D300" i="1" s="1"/>
  <c r="F300" i="1" s="1"/>
  <c r="B301" i="1" s="1"/>
  <c r="C301" i="1" l="1"/>
  <c r="D301" i="1" s="1"/>
  <c r="F301" i="1" s="1"/>
  <c r="B302" i="1" s="1"/>
  <c r="C302" i="1" l="1"/>
  <c r="D302" i="1" s="1"/>
  <c r="F302" i="1" s="1"/>
  <c r="B303" i="1" s="1"/>
  <c r="C303" i="1" l="1"/>
  <c r="D303" i="1" s="1"/>
  <c r="F303" i="1"/>
  <c r="B304" i="1" s="1"/>
  <c r="C304" i="1" l="1"/>
  <c r="D304" i="1" s="1"/>
  <c r="F304" i="1" s="1"/>
  <c r="B305" i="1" s="1"/>
  <c r="C305" i="1" l="1"/>
  <c r="D305" i="1" s="1"/>
  <c r="F305" i="1"/>
  <c r="B306" i="1" s="1"/>
  <c r="C306" i="1" l="1"/>
  <c r="D306" i="1" s="1"/>
  <c r="F306" i="1"/>
  <c r="B307" i="1" s="1"/>
  <c r="C307" i="1" l="1"/>
  <c r="D307" i="1" s="1"/>
  <c r="F307" i="1"/>
  <c r="B308" i="1" s="1"/>
  <c r="C308" i="1" l="1"/>
  <c r="D308" i="1" s="1"/>
  <c r="F308" i="1"/>
  <c r="B309" i="1" s="1"/>
  <c r="C309" i="1" l="1"/>
  <c r="D309" i="1" s="1"/>
  <c r="F309" i="1" s="1"/>
  <c r="B310" i="1" s="1"/>
  <c r="C310" i="1" l="1"/>
  <c r="D310" i="1" s="1"/>
  <c r="F310" i="1" s="1"/>
  <c r="B311" i="1" s="1"/>
  <c r="C311" i="1" l="1"/>
  <c r="D311" i="1" s="1"/>
  <c r="F311" i="1" s="1"/>
  <c r="B312" i="1" s="1"/>
  <c r="C312" i="1" l="1"/>
  <c r="D312" i="1" s="1"/>
  <c r="F312" i="1" s="1"/>
  <c r="B313" i="1" s="1"/>
  <c r="C313" i="1" l="1"/>
  <c r="D313" i="1" s="1"/>
  <c r="F313" i="1" s="1"/>
  <c r="B314" i="1" s="1"/>
  <c r="C314" i="1" l="1"/>
  <c r="D314" i="1" s="1"/>
  <c r="F314" i="1" s="1"/>
  <c r="B315" i="1" s="1"/>
  <c r="C315" i="1" l="1"/>
  <c r="D315" i="1" s="1"/>
  <c r="F315" i="1" s="1"/>
  <c r="B316" i="1" s="1"/>
  <c r="C316" i="1" l="1"/>
  <c r="D316" i="1" s="1"/>
  <c r="F316" i="1" s="1"/>
  <c r="B317" i="1" s="1"/>
  <c r="C317" i="1" l="1"/>
  <c r="D317" i="1" s="1"/>
  <c r="F317" i="1" s="1"/>
  <c r="B318" i="1" s="1"/>
  <c r="C318" i="1" l="1"/>
  <c r="D318" i="1" s="1"/>
  <c r="F318" i="1" s="1"/>
  <c r="B319" i="1" s="1"/>
  <c r="C319" i="1" l="1"/>
  <c r="D319" i="1" s="1"/>
  <c r="F319" i="1"/>
  <c r="B320" i="1" s="1"/>
  <c r="C320" i="1" l="1"/>
  <c r="D320" i="1" s="1"/>
  <c r="F320" i="1"/>
  <c r="B321" i="1" s="1"/>
  <c r="C321" i="1" l="1"/>
  <c r="D321" i="1" s="1"/>
  <c r="F321" i="1" s="1"/>
  <c r="B322" i="1" s="1"/>
  <c r="C322" i="1" l="1"/>
  <c r="D322" i="1" s="1"/>
  <c r="F322" i="1" s="1"/>
  <c r="B323" i="1" s="1"/>
  <c r="C323" i="1" l="1"/>
  <c r="D323" i="1" s="1"/>
  <c r="F323" i="1"/>
  <c r="B324" i="1" s="1"/>
  <c r="C324" i="1" l="1"/>
  <c r="D324" i="1" s="1"/>
  <c r="F324" i="1"/>
  <c r="B325" i="1" s="1"/>
  <c r="C325" i="1" l="1"/>
  <c r="D325" i="1" s="1"/>
  <c r="F325" i="1" s="1"/>
  <c r="B326" i="1" s="1"/>
  <c r="C326" i="1" l="1"/>
  <c r="D326" i="1" s="1"/>
  <c r="F326" i="1"/>
  <c r="B327" i="1" s="1"/>
  <c r="C327" i="1" l="1"/>
  <c r="D327" i="1" s="1"/>
  <c r="F327" i="1" s="1"/>
  <c r="B328" i="1" s="1"/>
  <c r="C328" i="1" l="1"/>
  <c r="D328" i="1" s="1"/>
  <c r="F328" i="1"/>
  <c r="B329" i="1" s="1"/>
  <c r="C329" i="1" l="1"/>
  <c r="D329" i="1" s="1"/>
  <c r="F329" i="1" s="1"/>
  <c r="B330" i="1" s="1"/>
  <c r="C330" i="1" l="1"/>
  <c r="D330" i="1" s="1"/>
  <c r="F330" i="1" s="1"/>
  <c r="B331" i="1" s="1"/>
  <c r="C331" i="1" l="1"/>
  <c r="D331" i="1" s="1"/>
  <c r="F331" i="1" s="1"/>
  <c r="B332" i="1" s="1"/>
  <c r="C332" i="1" l="1"/>
  <c r="D332" i="1" s="1"/>
  <c r="F332" i="1" s="1"/>
  <c r="B333" i="1" s="1"/>
  <c r="C333" i="1" l="1"/>
  <c r="D333" i="1" s="1"/>
  <c r="F333" i="1"/>
  <c r="B334" i="1" s="1"/>
  <c r="C334" i="1" l="1"/>
  <c r="D334" i="1" s="1"/>
  <c r="F334" i="1"/>
  <c r="B335" i="1" s="1"/>
  <c r="C335" i="1" l="1"/>
  <c r="D335" i="1" s="1"/>
  <c r="F335" i="1"/>
  <c r="B336" i="1" s="1"/>
  <c r="C336" i="1" l="1"/>
  <c r="D336" i="1" s="1"/>
  <c r="F336" i="1" s="1"/>
  <c r="B337" i="1" s="1"/>
  <c r="C337" i="1" l="1"/>
  <c r="D337" i="1" s="1"/>
  <c r="F337" i="1" s="1"/>
  <c r="B338" i="1" s="1"/>
  <c r="C338" i="1" l="1"/>
  <c r="D338" i="1" s="1"/>
  <c r="F338" i="1" s="1"/>
  <c r="B339" i="1" s="1"/>
  <c r="C339" i="1" l="1"/>
  <c r="D339" i="1" s="1"/>
  <c r="F339" i="1"/>
  <c r="B340" i="1" s="1"/>
  <c r="C340" i="1" l="1"/>
  <c r="D340" i="1" s="1"/>
  <c r="F340" i="1"/>
  <c r="B341" i="1" s="1"/>
  <c r="C341" i="1" l="1"/>
  <c r="D341" i="1" s="1"/>
  <c r="F341" i="1" s="1"/>
  <c r="B342" i="1" s="1"/>
  <c r="C342" i="1" l="1"/>
  <c r="D342" i="1" s="1"/>
  <c r="F342" i="1"/>
  <c r="B343" i="1" s="1"/>
  <c r="C343" i="1" l="1"/>
  <c r="D343" i="1" s="1"/>
  <c r="F343" i="1" s="1"/>
  <c r="B344" i="1" s="1"/>
  <c r="C344" i="1" l="1"/>
  <c r="D344" i="1" s="1"/>
  <c r="F344" i="1"/>
  <c r="B345" i="1" s="1"/>
  <c r="C345" i="1" l="1"/>
  <c r="D345" i="1" s="1"/>
  <c r="F345" i="1"/>
  <c r="B346" i="1" s="1"/>
  <c r="C346" i="1" l="1"/>
  <c r="D346" i="1" s="1"/>
  <c r="F346" i="1" s="1"/>
  <c r="B347" i="1" s="1"/>
  <c r="C347" i="1" l="1"/>
  <c r="D347" i="1" s="1"/>
  <c r="F347" i="1" s="1"/>
  <c r="B348" i="1" s="1"/>
  <c r="C348" i="1" l="1"/>
  <c r="D348" i="1" s="1"/>
  <c r="F348" i="1"/>
  <c r="B349" i="1" s="1"/>
  <c r="C349" i="1" l="1"/>
  <c r="D349" i="1" s="1"/>
  <c r="F349" i="1" s="1"/>
  <c r="B350" i="1" s="1"/>
  <c r="C350" i="1" l="1"/>
  <c r="D350" i="1" s="1"/>
  <c r="F350" i="1" s="1"/>
  <c r="B351" i="1" s="1"/>
  <c r="C351" i="1" l="1"/>
  <c r="D351" i="1" s="1"/>
  <c r="F351" i="1" s="1"/>
  <c r="B352" i="1" s="1"/>
  <c r="C352" i="1" l="1"/>
  <c r="D352" i="1" s="1"/>
  <c r="F352" i="1"/>
  <c r="B353" i="1" s="1"/>
  <c r="C353" i="1" l="1"/>
  <c r="D353" i="1" s="1"/>
  <c r="F353" i="1"/>
  <c r="B354" i="1" s="1"/>
  <c r="C354" i="1" l="1"/>
  <c r="D354" i="1" s="1"/>
  <c r="F354" i="1" s="1"/>
  <c r="B355" i="1" s="1"/>
  <c r="C355" i="1" l="1"/>
  <c r="D355" i="1" s="1"/>
  <c r="F355" i="1"/>
  <c r="B356" i="1" s="1"/>
  <c r="C356" i="1" l="1"/>
  <c r="D356" i="1" s="1"/>
  <c r="F356" i="1"/>
  <c r="B357" i="1" s="1"/>
  <c r="C357" i="1" l="1"/>
  <c r="D357" i="1" l="1"/>
  <c r="F357" i="1" s="1"/>
  <c r="E6" i="1"/>
</calcChain>
</file>

<file path=xl/sharedStrings.xml><?xml version="1.0" encoding="utf-8"?>
<sst xmlns="http://schemas.openxmlformats.org/spreadsheetml/2006/main" count="16" uniqueCount="16">
  <si>
    <t>Inputs</t>
  </si>
  <si>
    <t>Summary</t>
  </si>
  <si>
    <t>Annual Interest Rate (%)</t>
  </si>
  <si>
    <t>Monthly Interest Rate</t>
  </si>
  <si>
    <t>Loan Tenure (Months)</t>
  </si>
  <si>
    <t>EMI</t>
  </si>
  <si>
    <t>Loan Amount (₹)</t>
  </si>
  <si>
    <t>Total Interest Paid</t>
  </si>
  <si>
    <t>Monthly Prepayment (₹)</t>
  </si>
  <si>
    <t>Month</t>
  </si>
  <si>
    <t>Opening Balance</t>
  </si>
  <si>
    <t>Interest</t>
  </si>
  <si>
    <t>Principal</t>
  </si>
  <si>
    <t>Prepayment</t>
  </si>
  <si>
    <t>Closing Balance</t>
  </si>
  <si>
    <t>EMI &amp; Amortization Calculator designed by www.calcsahayak.in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</si>
</sst>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₹###,##0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6"/>
      <color rgb="FF0070C0"/>
      <name val="Calibri"/>
      <family val="2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9EEF3"/>
      </patternFill>
    </fill>
    <fill>
      <patternFill patternType="solid">
        <fgColor rgb="FF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/>
    <xf numFmtId="0" fontId="1" fillId="0" borderId="0" xfId="0" applyFont="1"/>
    <xf numFmtId="0" fontId="0" fillId="0" borderId="0" xfId="0" applyProtection="1">
      <protection locked="0"/>
    </xf>
    <xf numFmtId="164" fontId="0" fillId="0" borderId="0" xfId="0" applyNumberFormat="1"/>
    <xf numFmtId="164" fontId="0" fillId="0" borderId="0" xfId="0" applyNumberFormat="1" applyProtection="1">
      <protection locked="0"/>
    </xf>
    <xf numFmtId="0" fontId="1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9"/>
  <sheetViews>
    <sheetView tabSelected="1" workbookViewId="0">
      <pane ySplit="9" topLeftCell="A175" activePane="bottomLeft" state="frozen"/>
      <selection pane="bottomLeft" activeCell="J181" sqref="J181"/>
    </sheetView>
  </sheetViews>
  <sheetFormatPr defaultRowHeight="15" x14ac:dyDescent="0.25"/>
  <cols>
    <col min="1" max="1" width="23.28515625" bestFit="1" customWidth="1"/>
    <col min="2" max="2" width="16" bestFit="1" customWidth="1"/>
    <col min="3" max="3" width="8" bestFit="1" customWidth="1"/>
    <col min="4" max="4" width="20.5703125" bestFit="1" customWidth="1"/>
    <col min="5" max="5" width="12" bestFit="1" customWidth="1"/>
    <col min="6" max="6" width="14.85546875" bestFit="1" customWidth="1"/>
  </cols>
  <sheetData>
    <row r="1" spans="1:6" ht="21" x14ac:dyDescent="0.35">
      <c r="A1" s="7" t="s">
        <v>15</v>
      </c>
      <c r="B1" s="8"/>
      <c r="C1" s="8"/>
      <c r="D1" s="8"/>
      <c r="E1" s="8"/>
      <c r="F1" s="8"/>
    </row>
    <row r="3" spans="1:6" x14ac:dyDescent="0.25">
      <c r="A3" s="1" t="s">
        <v>0</v>
      </c>
      <c r="D3" s="1" t="s">
        <v>1</v>
      </c>
    </row>
    <row r="4" spans="1:6" x14ac:dyDescent="0.25">
      <c r="A4" s="2" t="s">
        <v>2</v>
      </c>
      <c r="B4" s="3">
        <v>8.5</v>
      </c>
      <c r="D4" t="s">
        <v>3</v>
      </c>
      <c r="E4">
        <f>B4/100/12</f>
        <v>7.0833333333333338E-3</v>
      </c>
    </row>
    <row r="5" spans="1:6" x14ac:dyDescent="0.25">
      <c r="A5" s="2" t="s">
        <v>4</v>
      </c>
      <c r="B5" s="3">
        <f>12*20</f>
        <v>240</v>
      </c>
      <c r="D5" t="s">
        <v>5</v>
      </c>
      <c r="E5" s="4">
        <f>PMT(E4,B5,-B6)</f>
        <v>8678.23233365534</v>
      </c>
    </row>
    <row r="6" spans="1:6" x14ac:dyDescent="0.25">
      <c r="A6" s="2" t="s">
        <v>6</v>
      </c>
      <c r="B6" s="5">
        <v>1000000</v>
      </c>
      <c r="D6" t="s">
        <v>7</v>
      </c>
      <c r="E6" s="4">
        <f>SUM(C10:C369)</f>
        <v>1082775.7600772805</v>
      </c>
    </row>
    <row r="7" spans="1:6" x14ac:dyDescent="0.25">
      <c r="A7" s="2" t="s">
        <v>8</v>
      </c>
      <c r="B7" s="5">
        <v>0</v>
      </c>
    </row>
    <row r="9" spans="1:6" x14ac:dyDescent="0.25">
      <c r="A9" s="6" t="s">
        <v>9</v>
      </c>
      <c r="B9" s="6" t="s">
        <v>10</v>
      </c>
      <c r="C9" s="6" t="s">
        <v>11</v>
      </c>
      <c r="D9" s="6" t="s">
        <v>12</v>
      </c>
      <c r="E9" s="6" t="s">
        <v>13</v>
      </c>
      <c r="F9" s="6" t="s">
        <v>14</v>
      </c>
    </row>
    <row r="10" spans="1:6" x14ac:dyDescent="0.25">
      <c r="A10">
        <f>IF(1&lt;=B$5,1,"")</f>
        <v>1</v>
      </c>
      <c r="B10" s="4">
        <f>IF(A10&lt;&gt;"",IF(1=1,B$6,F9),"")</f>
        <v>1000000</v>
      </c>
      <c r="C10" s="4">
        <f t="shared" ref="C10:C73" si="0">IF(A10&lt;&gt;"",B10*$E$4,"")</f>
        <v>7083.3333333333339</v>
      </c>
      <c r="D10" s="4">
        <f t="shared" ref="D10:D73" si="1">IF(A10&lt;&gt;"",$E$5-C10,"")</f>
        <v>1594.899000322006</v>
      </c>
      <c r="E10" s="4">
        <f t="shared" ref="E10:E73" si="2">IF(A10&lt;&gt;"",$B$7,"")</f>
        <v>0</v>
      </c>
      <c r="F10" s="4">
        <f t="shared" ref="F10:F73" si="3">IF(A10&lt;&gt;"",MAX(0,B10-D10-E10),"")</f>
        <v>998405.10099967802</v>
      </c>
    </row>
    <row r="11" spans="1:6" x14ac:dyDescent="0.25">
      <c r="A11">
        <f>IF(2&lt;=B$5,2,"")</f>
        <v>2</v>
      </c>
      <c r="B11" s="4">
        <f>IF(A11&lt;&gt;"",IF(2=1,B$6,F10),"")</f>
        <v>998405.10099967802</v>
      </c>
      <c r="C11" s="4">
        <f t="shared" si="0"/>
        <v>7072.0361320810534</v>
      </c>
      <c r="D11" s="4">
        <f t="shared" si="1"/>
        <v>1606.1962015742865</v>
      </c>
      <c r="E11" s="4">
        <f t="shared" si="2"/>
        <v>0</v>
      </c>
      <c r="F11" s="4">
        <f t="shared" si="3"/>
        <v>996798.90479810373</v>
      </c>
    </row>
    <row r="12" spans="1:6" x14ac:dyDescent="0.25">
      <c r="A12">
        <f>IF(3&lt;=B$5,3,"")</f>
        <v>3</v>
      </c>
      <c r="B12" s="4">
        <f>IF(A12&lt;&gt;"",IF(3=1,B$6,F11),"")</f>
        <v>996798.90479810373</v>
      </c>
      <c r="C12" s="4">
        <f t="shared" si="0"/>
        <v>7060.6589089865683</v>
      </c>
      <c r="D12" s="4">
        <f t="shared" si="1"/>
        <v>1617.5734246687716</v>
      </c>
      <c r="E12" s="4">
        <f t="shared" si="2"/>
        <v>0</v>
      </c>
      <c r="F12" s="4">
        <f t="shared" si="3"/>
        <v>995181.33137343498</v>
      </c>
    </row>
    <row r="13" spans="1:6" x14ac:dyDescent="0.25">
      <c r="A13">
        <f>IF(4&lt;=B$5,4,"")</f>
        <v>4</v>
      </c>
      <c r="B13" s="4">
        <f>IF(A13&lt;&gt;"",IF(4=1,B$6,F12),"")</f>
        <v>995181.33137343498</v>
      </c>
      <c r="C13" s="4">
        <f t="shared" si="0"/>
        <v>7049.2010972284979</v>
      </c>
      <c r="D13" s="4">
        <f t="shared" si="1"/>
        <v>1629.031236426842</v>
      </c>
      <c r="E13" s="4">
        <f t="shared" si="2"/>
        <v>0</v>
      </c>
      <c r="F13" s="4">
        <f t="shared" si="3"/>
        <v>993552.30013700819</v>
      </c>
    </row>
    <row r="14" spans="1:6" x14ac:dyDescent="0.25">
      <c r="A14">
        <f>IF(5&lt;=B$5,5,"")</f>
        <v>5</v>
      </c>
      <c r="B14" s="4">
        <f>IF(A14&lt;&gt;"",IF(5=1,B$6,F13),"")</f>
        <v>993552.30013700819</v>
      </c>
      <c r="C14" s="4">
        <f t="shared" si="0"/>
        <v>7037.6621259704752</v>
      </c>
      <c r="D14" s="4">
        <f t="shared" si="1"/>
        <v>1640.5702076848647</v>
      </c>
      <c r="E14" s="4">
        <f t="shared" si="2"/>
        <v>0</v>
      </c>
      <c r="F14" s="4">
        <f t="shared" si="3"/>
        <v>991911.72992932331</v>
      </c>
    </row>
    <row r="15" spans="1:6" x14ac:dyDescent="0.25">
      <c r="A15">
        <f>IF(6&lt;=B$5,6,"")</f>
        <v>6</v>
      </c>
      <c r="B15" s="4">
        <f>IF(A15&lt;&gt;"",IF(6=1,B$6,F14),"")</f>
        <v>991911.72992932331</v>
      </c>
      <c r="C15" s="4">
        <f t="shared" si="0"/>
        <v>7026.0414203327073</v>
      </c>
      <c r="D15" s="4">
        <f t="shared" si="1"/>
        <v>1652.1909133226327</v>
      </c>
      <c r="E15" s="4">
        <f t="shared" si="2"/>
        <v>0</v>
      </c>
      <c r="F15" s="4">
        <f t="shared" si="3"/>
        <v>990259.53901600069</v>
      </c>
    </row>
    <row r="16" spans="1:6" x14ac:dyDescent="0.25">
      <c r="A16">
        <f>IF(7&lt;=B$5,7,"")</f>
        <v>7</v>
      </c>
      <c r="B16" s="4">
        <f>IF(A16&lt;&gt;"",IF(7=1,B$6,F15),"")</f>
        <v>990259.53901600069</v>
      </c>
      <c r="C16" s="4">
        <f t="shared" si="0"/>
        <v>7014.3384013633386</v>
      </c>
      <c r="D16" s="4">
        <f t="shared" si="1"/>
        <v>1663.8939322920014</v>
      </c>
      <c r="E16" s="4">
        <f t="shared" si="2"/>
        <v>0</v>
      </c>
      <c r="F16" s="4">
        <f t="shared" si="3"/>
        <v>988595.64508370869</v>
      </c>
    </row>
    <row r="17" spans="1:6" x14ac:dyDescent="0.25">
      <c r="A17">
        <f>IF(8&lt;=B$5,8,"")</f>
        <v>8</v>
      </c>
      <c r="B17" s="4">
        <f>IF(A17&lt;&gt;"",IF(8=1,B$6,F16),"")</f>
        <v>988595.64508370869</v>
      </c>
      <c r="C17" s="4">
        <f t="shared" si="0"/>
        <v>7002.5524860096039</v>
      </c>
      <c r="D17" s="4">
        <f t="shared" si="1"/>
        <v>1675.6798476457361</v>
      </c>
      <c r="E17" s="4">
        <f t="shared" si="2"/>
        <v>0</v>
      </c>
      <c r="F17" s="4">
        <f t="shared" si="3"/>
        <v>986919.965236063</v>
      </c>
    </row>
    <row r="18" spans="1:6" x14ac:dyDescent="0.25">
      <c r="A18">
        <f>IF(9&lt;=B$5,9,"")</f>
        <v>9</v>
      </c>
      <c r="B18" s="4">
        <f>IF(A18&lt;&gt;"",IF(9=1,B$6,F17),"")</f>
        <v>986919.965236063</v>
      </c>
      <c r="C18" s="4">
        <f t="shared" si="0"/>
        <v>6990.6830870887798</v>
      </c>
      <c r="D18" s="4">
        <f t="shared" si="1"/>
        <v>1687.5492465665602</v>
      </c>
      <c r="E18" s="4">
        <f t="shared" si="2"/>
        <v>0</v>
      </c>
      <c r="F18" s="4">
        <f t="shared" si="3"/>
        <v>985232.4159894964</v>
      </c>
    </row>
    <row r="19" spans="1:6" x14ac:dyDescent="0.25">
      <c r="A19">
        <f>IF(10&lt;=B$5,10,"")</f>
        <v>10</v>
      </c>
      <c r="B19" s="4">
        <f>IF(A19&lt;&gt;"",IF(10=1,B$6,F18),"")</f>
        <v>985232.4159894964</v>
      </c>
      <c r="C19" s="4">
        <f t="shared" si="0"/>
        <v>6978.7296132589336</v>
      </c>
      <c r="D19" s="4">
        <f t="shared" si="1"/>
        <v>1699.5027203964064</v>
      </c>
      <c r="E19" s="4">
        <f t="shared" si="2"/>
        <v>0</v>
      </c>
      <c r="F19" s="4">
        <f t="shared" si="3"/>
        <v>983532.91326910001</v>
      </c>
    </row>
    <row r="20" spans="1:6" x14ac:dyDescent="0.25">
      <c r="A20">
        <f>IF(11&lt;=B$5,11,"")</f>
        <v>11</v>
      </c>
      <c r="B20" s="4">
        <f>IF(A20&lt;&gt;"",IF(11=1,B$6,F19),"")</f>
        <v>983532.91326910001</v>
      </c>
      <c r="C20" s="4">
        <f t="shared" si="0"/>
        <v>6966.6914689894593</v>
      </c>
      <c r="D20" s="4">
        <f t="shared" si="1"/>
        <v>1711.5408646658807</v>
      </c>
      <c r="E20" s="4">
        <f t="shared" si="2"/>
        <v>0</v>
      </c>
      <c r="F20" s="4">
        <f t="shared" si="3"/>
        <v>981821.37240443414</v>
      </c>
    </row>
    <row r="21" spans="1:6" x14ac:dyDescent="0.25">
      <c r="A21">
        <f>IF(12&lt;=B$5,12,"")</f>
        <v>12</v>
      </c>
      <c r="B21" s="4">
        <f>IF(A21&lt;&gt;"",IF(12=1,B$6,F20),"")</f>
        <v>981821.37240443414</v>
      </c>
      <c r="C21" s="4">
        <f t="shared" si="0"/>
        <v>6954.568054531409</v>
      </c>
      <c r="D21" s="4">
        <f t="shared" si="1"/>
        <v>1723.664279123931</v>
      </c>
      <c r="E21" s="4">
        <f t="shared" si="2"/>
        <v>0</v>
      </c>
      <c r="F21" s="4">
        <f t="shared" si="3"/>
        <v>980097.70812531025</v>
      </c>
    </row>
    <row r="22" spans="1:6" x14ac:dyDescent="0.25">
      <c r="A22">
        <f>IF(13&lt;=B$5,13,"")</f>
        <v>13</v>
      </c>
      <c r="B22" s="4">
        <f>IF(A22&lt;&gt;"",IF(13=1,B$6,F21),"")</f>
        <v>980097.70812531025</v>
      </c>
      <c r="C22" s="4">
        <f t="shared" si="0"/>
        <v>6942.3587658876149</v>
      </c>
      <c r="D22" s="4">
        <f t="shared" si="1"/>
        <v>1735.873567767725</v>
      </c>
      <c r="E22" s="4">
        <f t="shared" si="2"/>
        <v>0</v>
      </c>
      <c r="F22" s="4">
        <f t="shared" si="3"/>
        <v>978361.83455754258</v>
      </c>
    </row>
    <row r="23" spans="1:6" x14ac:dyDescent="0.25">
      <c r="A23">
        <f>IF(14&lt;=B$5,14,"")</f>
        <v>14</v>
      </c>
      <c r="B23" s="4">
        <f>IF(A23&lt;&gt;"",IF(14=1,B$6,F22),"")</f>
        <v>978361.83455754258</v>
      </c>
      <c r="C23" s="4">
        <f t="shared" si="0"/>
        <v>6930.0629947825937</v>
      </c>
      <c r="D23" s="4">
        <f t="shared" si="1"/>
        <v>1748.1693388727463</v>
      </c>
      <c r="E23" s="4">
        <f t="shared" si="2"/>
        <v>0</v>
      </c>
      <c r="F23" s="4">
        <f t="shared" si="3"/>
        <v>976613.6652186698</v>
      </c>
    </row>
    <row r="24" spans="1:6" x14ac:dyDescent="0.25">
      <c r="A24">
        <f>IF(15&lt;=B$5,15,"")</f>
        <v>15</v>
      </c>
      <c r="B24" s="4">
        <f>IF(A24&lt;&gt;"",IF(15=1,B$6,F23),"")</f>
        <v>976613.6652186698</v>
      </c>
      <c r="C24" s="4">
        <f t="shared" si="0"/>
        <v>6917.6801286322452</v>
      </c>
      <c r="D24" s="4">
        <f t="shared" si="1"/>
        <v>1760.5522050230948</v>
      </c>
      <c r="E24" s="4">
        <f t="shared" si="2"/>
        <v>0</v>
      </c>
      <c r="F24" s="4">
        <f t="shared" si="3"/>
        <v>974853.11301364668</v>
      </c>
    </row>
    <row r="25" spans="1:6" x14ac:dyDescent="0.25">
      <c r="A25">
        <f>IF(16&lt;=B$5,16,"")</f>
        <v>16</v>
      </c>
      <c r="B25" s="4">
        <f>IF(A25&lt;&gt;"",IF(16=1,B$6,F24),"")</f>
        <v>974853.11301364668</v>
      </c>
      <c r="C25" s="4">
        <f t="shared" si="0"/>
        <v>6905.2095505133311</v>
      </c>
      <c r="D25" s="4">
        <f t="shared" si="1"/>
        <v>1773.0227831420088</v>
      </c>
      <c r="E25" s="4">
        <f t="shared" si="2"/>
        <v>0</v>
      </c>
      <c r="F25" s="4">
        <f t="shared" si="3"/>
        <v>973080.09023050463</v>
      </c>
    </row>
    <row r="26" spans="1:6" x14ac:dyDescent="0.25">
      <c r="A26">
        <f>IF(17&lt;=B$5,17,"")</f>
        <v>17</v>
      </c>
      <c r="B26" s="4">
        <f>IF(A26&lt;&gt;"",IF(17=1,B$6,F25),"")</f>
        <v>973080.09023050463</v>
      </c>
      <c r="C26" s="4">
        <f t="shared" si="0"/>
        <v>6892.6506391327421</v>
      </c>
      <c r="D26" s="4">
        <f t="shared" si="1"/>
        <v>1785.5816945225979</v>
      </c>
      <c r="E26" s="4">
        <f t="shared" si="2"/>
        <v>0</v>
      </c>
      <c r="F26" s="4">
        <f t="shared" si="3"/>
        <v>971294.50853598199</v>
      </c>
    </row>
    <row r="27" spans="1:6" x14ac:dyDescent="0.25">
      <c r="A27">
        <f>IF(18&lt;=B$5,18,"")</f>
        <v>18</v>
      </c>
      <c r="B27" s="4">
        <f>IF(A27&lt;&gt;"",IF(18=1,B$6,F26),"")</f>
        <v>971294.50853598199</v>
      </c>
      <c r="C27" s="4">
        <f t="shared" si="0"/>
        <v>6880.0027687965394</v>
      </c>
      <c r="D27" s="4">
        <f t="shared" si="1"/>
        <v>1798.2295648588006</v>
      </c>
      <c r="E27" s="4">
        <f t="shared" si="2"/>
        <v>0</v>
      </c>
      <c r="F27" s="4">
        <f t="shared" si="3"/>
        <v>969496.27897112316</v>
      </c>
    </row>
    <row r="28" spans="1:6" x14ac:dyDescent="0.25">
      <c r="A28">
        <f>IF(19&lt;=B$5,19,"")</f>
        <v>19</v>
      </c>
      <c r="B28" s="4">
        <f>IF(A28&lt;&gt;"",IF(19=1,B$6,F27),"")</f>
        <v>969496.27897112316</v>
      </c>
      <c r="C28" s="4">
        <f t="shared" si="0"/>
        <v>6867.2653093787894</v>
      </c>
      <c r="D28" s="4">
        <f t="shared" si="1"/>
        <v>1810.9670242765505</v>
      </c>
      <c r="E28" s="4">
        <f t="shared" si="2"/>
        <v>0</v>
      </c>
      <c r="F28" s="4">
        <f t="shared" si="3"/>
        <v>967685.31194684666</v>
      </c>
    </row>
    <row r="29" spans="1:6" x14ac:dyDescent="0.25">
      <c r="A29">
        <f>IF(20&lt;=B$5,20,"")</f>
        <v>20</v>
      </c>
      <c r="B29" s="4">
        <f>IF(A29&lt;&gt;"",IF(20=1,B$6,F28),"")</f>
        <v>967685.31194684666</v>
      </c>
      <c r="C29" s="4">
        <f t="shared" si="0"/>
        <v>6854.4376262901642</v>
      </c>
      <c r="D29" s="4">
        <f t="shared" si="1"/>
        <v>1823.7947073651758</v>
      </c>
      <c r="E29" s="4">
        <f t="shared" si="2"/>
        <v>0</v>
      </c>
      <c r="F29" s="4">
        <f t="shared" si="3"/>
        <v>965861.51723948144</v>
      </c>
    </row>
    <row r="30" spans="1:6" x14ac:dyDescent="0.25">
      <c r="A30">
        <f>IF(21&lt;=B$5,21,"")</f>
        <v>21</v>
      </c>
      <c r="B30" s="4">
        <f>IF(A30&lt;&gt;"",IF(21=1,B$6,F29),"")</f>
        <v>965861.51723948144</v>
      </c>
      <c r="C30" s="4">
        <f t="shared" si="0"/>
        <v>6841.5190804463273</v>
      </c>
      <c r="D30" s="4">
        <f t="shared" si="1"/>
        <v>1836.7132532090127</v>
      </c>
      <c r="E30" s="4">
        <f t="shared" si="2"/>
        <v>0</v>
      </c>
      <c r="F30" s="4">
        <f t="shared" si="3"/>
        <v>964024.80398627243</v>
      </c>
    </row>
    <row r="31" spans="1:6" x14ac:dyDescent="0.25">
      <c r="A31">
        <f>IF(22&lt;=B$5,22,"")</f>
        <v>22</v>
      </c>
      <c r="B31" s="4">
        <f>IF(A31&lt;&gt;"",IF(22=1,B$6,F30),"")</f>
        <v>964024.80398627243</v>
      </c>
      <c r="C31" s="4">
        <f t="shared" si="0"/>
        <v>6828.509028236097</v>
      </c>
      <c r="D31" s="4">
        <f t="shared" si="1"/>
        <v>1849.7233054192429</v>
      </c>
      <c r="E31" s="4">
        <f t="shared" si="2"/>
        <v>0</v>
      </c>
      <c r="F31" s="4">
        <f t="shared" si="3"/>
        <v>962175.08068085322</v>
      </c>
    </row>
    <row r="32" spans="1:6" x14ac:dyDescent="0.25">
      <c r="A32">
        <f>IF(23&lt;=B$5,23,"")</f>
        <v>23</v>
      </c>
      <c r="B32" s="4">
        <f>IF(A32&lt;&gt;"",IF(23=1,B$6,F31),"")</f>
        <v>962175.08068085322</v>
      </c>
      <c r="C32" s="4">
        <f t="shared" si="0"/>
        <v>6815.4068214893778</v>
      </c>
      <c r="D32" s="4">
        <f t="shared" si="1"/>
        <v>1862.8255121659622</v>
      </c>
      <c r="E32" s="4">
        <f t="shared" si="2"/>
        <v>0</v>
      </c>
      <c r="F32" s="4">
        <f t="shared" si="3"/>
        <v>960312.2551686872</v>
      </c>
    </row>
    <row r="33" spans="1:6" x14ac:dyDescent="0.25">
      <c r="A33">
        <f>IF(24&lt;=B$5,24,"")</f>
        <v>24</v>
      </c>
      <c r="B33" s="4">
        <f>IF(A33&lt;&gt;"",IF(24=1,B$6,F32),"")</f>
        <v>960312.2551686872</v>
      </c>
      <c r="C33" s="4">
        <f t="shared" si="0"/>
        <v>6802.2118074448681</v>
      </c>
      <c r="D33" s="4">
        <f t="shared" si="1"/>
        <v>1876.0205262104719</v>
      </c>
      <c r="E33" s="4">
        <f t="shared" si="2"/>
        <v>0</v>
      </c>
      <c r="F33" s="4">
        <f t="shared" si="3"/>
        <v>958436.23464247677</v>
      </c>
    </row>
    <row r="34" spans="1:6" x14ac:dyDescent="0.25">
      <c r="A34">
        <f>IF(25&lt;=B$5,25,"")</f>
        <v>25</v>
      </c>
      <c r="B34" s="4">
        <f>IF(A34&lt;&gt;"",IF(25=1,B$6,F33),"")</f>
        <v>958436.23464247677</v>
      </c>
      <c r="C34" s="4">
        <f t="shared" si="0"/>
        <v>6788.9233287175439</v>
      </c>
      <c r="D34" s="4">
        <f t="shared" si="1"/>
        <v>1889.3090049377961</v>
      </c>
      <c r="E34" s="4">
        <f t="shared" si="2"/>
        <v>0</v>
      </c>
      <c r="F34" s="4">
        <f t="shared" si="3"/>
        <v>956546.92563753901</v>
      </c>
    </row>
    <row r="35" spans="1:6" x14ac:dyDescent="0.25">
      <c r="A35">
        <f>IF(26&lt;=B$5,26,"")</f>
        <v>26</v>
      </c>
      <c r="B35" s="4">
        <f>IF(A35&lt;&gt;"",IF(26=1,B$6,F34),"")</f>
        <v>956546.92563753901</v>
      </c>
      <c r="C35" s="4">
        <f t="shared" si="0"/>
        <v>6775.5407232659018</v>
      </c>
      <c r="D35" s="4">
        <f t="shared" si="1"/>
        <v>1902.6916103894382</v>
      </c>
      <c r="E35" s="4">
        <f t="shared" si="2"/>
        <v>0</v>
      </c>
      <c r="F35" s="4">
        <f t="shared" si="3"/>
        <v>954644.23402714962</v>
      </c>
    </row>
    <row r="36" spans="1:6" x14ac:dyDescent="0.25">
      <c r="A36">
        <f>IF(27&lt;=B$5,27,"")</f>
        <v>27</v>
      </c>
      <c r="B36" s="4">
        <f>IF(A36&lt;&gt;"",IF(27=1,B$6,F35),"")</f>
        <v>954644.23402714962</v>
      </c>
      <c r="C36" s="4">
        <f t="shared" si="0"/>
        <v>6762.0633243589773</v>
      </c>
      <c r="D36" s="4">
        <f t="shared" si="1"/>
        <v>1916.1690092963627</v>
      </c>
      <c r="E36" s="4">
        <f t="shared" si="2"/>
        <v>0</v>
      </c>
      <c r="F36" s="4">
        <f t="shared" si="3"/>
        <v>952728.06501785328</v>
      </c>
    </row>
    <row r="37" spans="1:6" x14ac:dyDescent="0.25">
      <c r="A37">
        <f>IF(28&lt;=B$5,28,"")</f>
        <v>28</v>
      </c>
      <c r="B37" s="4">
        <f>IF(A37&lt;&gt;"",IF(28=1,B$6,F36),"")</f>
        <v>952728.06501785328</v>
      </c>
      <c r="C37" s="4">
        <f t="shared" si="0"/>
        <v>6748.4904605431275</v>
      </c>
      <c r="D37" s="4">
        <f t="shared" si="1"/>
        <v>1929.7418731122125</v>
      </c>
      <c r="E37" s="4">
        <f t="shared" si="2"/>
        <v>0</v>
      </c>
      <c r="F37" s="4">
        <f t="shared" si="3"/>
        <v>950798.32314474112</v>
      </c>
    </row>
    <row r="38" spans="1:6" x14ac:dyDescent="0.25">
      <c r="A38">
        <f>IF(29&lt;=B$5,29,"")</f>
        <v>29</v>
      </c>
      <c r="B38" s="4">
        <f>IF(A38&lt;&gt;"",IF(29=1,B$6,F37),"")</f>
        <v>950798.32314474112</v>
      </c>
      <c r="C38" s="4">
        <f t="shared" si="0"/>
        <v>6734.8214556085832</v>
      </c>
      <c r="D38" s="4">
        <f t="shared" si="1"/>
        <v>1943.4108780467568</v>
      </c>
      <c r="E38" s="4">
        <f t="shared" si="2"/>
        <v>0</v>
      </c>
      <c r="F38" s="4">
        <f t="shared" si="3"/>
        <v>948854.91226669436</v>
      </c>
    </row>
    <row r="39" spans="1:6" x14ac:dyDescent="0.25">
      <c r="A39">
        <f>IF(30&lt;=B$5,30,"")</f>
        <v>30</v>
      </c>
      <c r="B39" s="4">
        <f>IF(A39&lt;&gt;"",IF(30=1,B$6,F38),"")</f>
        <v>948854.91226669436</v>
      </c>
      <c r="C39" s="4">
        <f t="shared" si="0"/>
        <v>6721.0556285557523</v>
      </c>
      <c r="D39" s="4">
        <f t="shared" si="1"/>
        <v>1957.1767050995877</v>
      </c>
      <c r="E39" s="4">
        <f t="shared" si="2"/>
        <v>0</v>
      </c>
      <c r="F39" s="4">
        <f t="shared" si="3"/>
        <v>946897.73556159472</v>
      </c>
    </row>
    <row r="40" spans="1:6" x14ac:dyDescent="0.25">
      <c r="A40">
        <f>IF(31&lt;=B$5,31,"")</f>
        <v>31</v>
      </c>
      <c r="B40" s="4">
        <f>IF(A40&lt;&gt;"",IF(31=1,B$6,F39),"")</f>
        <v>946897.73556159472</v>
      </c>
      <c r="C40" s="4">
        <f t="shared" si="0"/>
        <v>6707.1922935612965</v>
      </c>
      <c r="D40" s="4">
        <f t="shared" si="1"/>
        <v>1971.0400400940434</v>
      </c>
      <c r="E40" s="4">
        <f t="shared" si="2"/>
        <v>0</v>
      </c>
      <c r="F40" s="4">
        <f t="shared" si="3"/>
        <v>944926.69552150066</v>
      </c>
    </row>
    <row r="41" spans="1:6" x14ac:dyDescent="0.25">
      <c r="A41">
        <f>IF(32&lt;=B$5,32,"")</f>
        <v>32</v>
      </c>
      <c r="B41" s="4">
        <f>IF(A41&lt;&gt;"",IF(32=1,B$6,F40),"")</f>
        <v>944926.69552150066</v>
      </c>
      <c r="C41" s="4">
        <f t="shared" si="0"/>
        <v>6693.2307599439637</v>
      </c>
      <c r="D41" s="4">
        <f t="shared" si="1"/>
        <v>1985.0015737113763</v>
      </c>
      <c r="E41" s="4">
        <f t="shared" si="2"/>
        <v>0</v>
      </c>
      <c r="F41" s="4">
        <f t="shared" si="3"/>
        <v>942941.69394778926</v>
      </c>
    </row>
    <row r="42" spans="1:6" x14ac:dyDescent="0.25">
      <c r="A42">
        <f>IF(33&lt;=B$5,33,"")</f>
        <v>33</v>
      </c>
      <c r="B42" s="4">
        <f>IF(A42&lt;&gt;"",IF(33=1,B$6,F41),"")</f>
        <v>942941.69394778926</v>
      </c>
      <c r="C42" s="4">
        <f t="shared" si="0"/>
        <v>6679.1703321301748</v>
      </c>
      <c r="D42" s="4">
        <f t="shared" si="1"/>
        <v>1999.0620015251652</v>
      </c>
      <c r="E42" s="4">
        <f t="shared" si="2"/>
        <v>0</v>
      </c>
      <c r="F42" s="4">
        <f t="shared" si="3"/>
        <v>940942.63194626407</v>
      </c>
    </row>
    <row r="43" spans="1:6" x14ac:dyDescent="0.25">
      <c r="A43">
        <f>IF(34&lt;=B$5,34,"")</f>
        <v>34</v>
      </c>
      <c r="B43" s="4">
        <f>IF(A43&lt;&gt;"",IF(34=1,B$6,F42),"")</f>
        <v>940942.63194626407</v>
      </c>
      <c r="C43" s="4">
        <f t="shared" si="0"/>
        <v>6665.0103096193707</v>
      </c>
      <c r="D43" s="4">
        <f t="shared" si="1"/>
        <v>2013.2220240359693</v>
      </c>
      <c r="E43" s="4">
        <f t="shared" si="2"/>
        <v>0</v>
      </c>
      <c r="F43" s="4">
        <f t="shared" si="3"/>
        <v>938929.40992222808</v>
      </c>
    </row>
    <row r="44" spans="1:6" x14ac:dyDescent="0.25">
      <c r="A44">
        <f>IF(35&lt;=B$5,35,"")</f>
        <v>35</v>
      </c>
      <c r="B44" s="4">
        <f>IF(A44&lt;&gt;"",IF(35=1,B$6,F43),"")</f>
        <v>938929.40992222808</v>
      </c>
      <c r="C44" s="4">
        <f t="shared" si="0"/>
        <v>6650.7499869491157</v>
      </c>
      <c r="D44" s="4">
        <f t="shared" si="1"/>
        <v>2027.4823467062242</v>
      </c>
      <c r="E44" s="4">
        <f t="shared" si="2"/>
        <v>0</v>
      </c>
      <c r="F44" s="4">
        <f t="shared" si="3"/>
        <v>936901.92757552187</v>
      </c>
    </row>
    <row r="45" spans="1:6" x14ac:dyDescent="0.25">
      <c r="A45">
        <f>IF(36&lt;=B$5,36,"")</f>
        <v>36</v>
      </c>
      <c r="B45" s="4">
        <f>IF(A45&lt;&gt;"",IF(36=1,B$6,F44),"")</f>
        <v>936901.92757552187</v>
      </c>
      <c r="C45" s="4">
        <f t="shared" si="0"/>
        <v>6636.3886536599466</v>
      </c>
      <c r="D45" s="4">
        <f t="shared" si="1"/>
        <v>2041.8436799953934</v>
      </c>
      <c r="E45" s="4">
        <f t="shared" si="2"/>
        <v>0</v>
      </c>
      <c r="F45" s="4">
        <f t="shared" si="3"/>
        <v>934860.08389552648</v>
      </c>
    </row>
    <row r="46" spans="1:6" x14ac:dyDescent="0.25">
      <c r="A46">
        <f>IF(37&lt;=B$5,37,"")</f>
        <v>37</v>
      </c>
      <c r="B46" s="4">
        <f>IF(A46&lt;&gt;"",IF(37=1,B$6,F45),"")</f>
        <v>934860.08389552648</v>
      </c>
      <c r="C46" s="4">
        <f t="shared" si="0"/>
        <v>6621.9255942599793</v>
      </c>
      <c r="D46" s="4">
        <f t="shared" si="1"/>
        <v>2056.3067393953606</v>
      </c>
      <c r="E46" s="4">
        <f t="shared" si="2"/>
        <v>0</v>
      </c>
      <c r="F46" s="4">
        <f t="shared" si="3"/>
        <v>932803.77715613111</v>
      </c>
    </row>
    <row r="47" spans="1:6" x14ac:dyDescent="0.25">
      <c r="A47">
        <f>IF(38&lt;=B$5,38,"")</f>
        <v>38</v>
      </c>
      <c r="B47" s="4">
        <f>IF(A47&lt;&gt;"",IF(38=1,B$6,F46),"")</f>
        <v>932803.77715613111</v>
      </c>
      <c r="C47" s="4">
        <f t="shared" si="0"/>
        <v>6607.3600881892626</v>
      </c>
      <c r="D47" s="4">
        <f t="shared" si="1"/>
        <v>2070.8722454660774</v>
      </c>
      <c r="E47" s="4">
        <f t="shared" si="2"/>
        <v>0</v>
      </c>
      <c r="F47" s="4">
        <f t="shared" si="3"/>
        <v>930732.90491066501</v>
      </c>
    </row>
    <row r="48" spans="1:6" x14ac:dyDescent="0.25">
      <c r="A48">
        <f>IF(39&lt;=B$5,39,"")</f>
        <v>39</v>
      </c>
      <c r="B48" s="4">
        <f>IF(A48&lt;&gt;"",IF(39=1,B$6,F47),"")</f>
        <v>930732.90491066501</v>
      </c>
      <c r="C48" s="4">
        <f t="shared" si="0"/>
        <v>6592.691409783878</v>
      </c>
      <c r="D48" s="4">
        <f t="shared" si="1"/>
        <v>2085.5409238714619</v>
      </c>
      <c r="E48" s="4">
        <f t="shared" si="2"/>
        <v>0</v>
      </c>
      <c r="F48" s="4">
        <f t="shared" si="3"/>
        <v>928647.36398679356</v>
      </c>
    </row>
    <row r="49" spans="1:6" x14ac:dyDescent="0.25">
      <c r="A49">
        <f>IF(40&lt;=B$5,40,"")</f>
        <v>40</v>
      </c>
      <c r="B49" s="4">
        <f>IF(A49&lt;&gt;"",IF(40=1,B$6,F48),"")</f>
        <v>928647.36398679356</v>
      </c>
      <c r="C49" s="4">
        <f t="shared" si="0"/>
        <v>6577.9188282397881</v>
      </c>
      <c r="D49" s="4">
        <f t="shared" si="1"/>
        <v>2100.3135054155518</v>
      </c>
      <c r="E49" s="4">
        <f t="shared" si="2"/>
        <v>0</v>
      </c>
      <c r="F49" s="4">
        <f t="shared" si="3"/>
        <v>926547.05048137798</v>
      </c>
    </row>
    <row r="50" spans="1:6" x14ac:dyDescent="0.25">
      <c r="A50">
        <f>IF(41&lt;=B$5,41,"")</f>
        <v>41</v>
      </c>
      <c r="B50" s="4">
        <f>IF(A50&lt;&gt;"",IF(41=1,B$6,F49),"")</f>
        <v>926547.05048137798</v>
      </c>
      <c r="C50" s="4">
        <f t="shared" si="0"/>
        <v>6563.0416075764279</v>
      </c>
      <c r="D50" s="4">
        <f t="shared" si="1"/>
        <v>2115.1907260789121</v>
      </c>
      <c r="E50" s="4">
        <f t="shared" si="2"/>
        <v>0</v>
      </c>
      <c r="F50" s="4">
        <f t="shared" si="3"/>
        <v>924431.85975529905</v>
      </c>
    </row>
    <row r="51" spans="1:6" x14ac:dyDescent="0.25">
      <c r="A51">
        <f>IF(42&lt;=B$5,42,"")</f>
        <v>42</v>
      </c>
      <c r="B51" s="4">
        <f>IF(A51&lt;&gt;"",IF(42=1,B$6,F50),"")</f>
        <v>924431.85975529905</v>
      </c>
      <c r="C51" s="4">
        <f t="shared" si="0"/>
        <v>6548.059006600035</v>
      </c>
      <c r="D51" s="4">
        <f t="shared" si="1"/>
        <v>2130.173327055305</v>
      </c>
      <c r="E51" s="4">
        <f t="shared" si="2"/>
        <v>0</v>
      </c>
      <c r="F51" s="4">
        <f t="shared" si="3"/>
        <v>922301.68642824376</v>
      </c>
    </row>
    <row r="52" spans="1:6" x14ac:dyDescent="0.25">
      <c r="A52">
        <f>IF(43&lt;=B$5,43,"")</f>
        <v>43</v>
      </c>
      <c r="B52" s="4">
        <f>IF(A52&lt;&gt;"",IF(43=1,B$6,F51),"")</f>
        <v>922301.68642824376</v>
      </c>
      <c r="C52" s="4">
        <f t="shared" si="0"/>
        <v>6532.9702788667273</v>
      </c>
      <c r="D52" s="4">
        <f t="shared" si="1"/>
        <v>2145.2620547886127</v>
      </c>
      <c r="E52" s="4">
        <f t="shared" si="2"/>
        <v>0</v>
      </c>
      <c r="F52" s="4">
        <f t="shared" si="3"/>
        <v>920156.42437345511</v>
      </c>
    </row>
    <row r="53" spans="1:6" x14ac:dyDescent="0.25">
      <c r="A53">
        <f>IF(44&lt;=B$5,44,"")</f>
        <v>44</v>
      </c>
      <c r="B53" s="4">
        <f>IF(A53&lt;&gt;"",IF(44=1,B$6,F52),"")</f>
        <v>920156.42437345511</v>
      </c>
      <c r="C53" s="4">
        <f t="shared" si="0"/>
        <v>6517.7746726453079</v>
      </c>
      <c r="D53" s="4">
        <f t="shared" si="1"/>
        <v>2160.4576610100321</v>
      </c>
      <c r="E53" s="4">
        <f t="shared" si="2"/>
        <v>0</v>
      </c>
      <c r="F53" s="4">
        <f t="shared" si="3"/>
        <v>917995.96671244514</v>
      </c>
    </row>
    <row r="54" spans="1:6" x14ac:dyDescent="0.25">
      <c r="A54">
        <f>IF(45&lt;=B$5,45,"")</f>
        <v>45</v>
      </c>
      <c r="B54" s="4">
        <f>IF(A54&lt;&gt;"",IF(45=1,B$6,F53),"")</f>
        <v>917995.96671244514</v>
      </c>
      <c r="C54" s="4">
        <f t="shared" si="0"/>
        <v>6502.4714308798202</v>
      </c>
      <c r="D54" s="4">
        <f t="shared" si="1"/>
        <v>2175.7609027755198</v>
      </c>
      <c r="E54" s="4">
        <f t="shared" si="2"/>
        <v>0</v>
      </c>
      <c r="F54" s="4">
        <f t="shared" si="3"/>
        <v>915820.20580966957</v>
      </c>
    </row>
    <row r="55" spans="1:6" x14ac:dyDescent="0.25">
      <c r="A55">
        <f>IF(46&lt;=B$5,46,"")</f>
        <v>46</v>
      </c>
      <c r="B55" s="4">
        <f>IF(A55&lt;&gt;"",IF(46=1,B$6,F54),"")</f>
        <v>915820.20580966957</v>
      </c>
      <c r="C55" s="4">
        <f t="shared" si="0"/>
        <v>6487.0597911518262</v>
      </c>
      <c r="D55" s="4">
        <f t="shared" si="1"/>
        <v>2191.1725425035138</v>
      </c>
      <c r="E55" s="4">
        <f t="shared" si="2"/>
        <v>0</v>
      </c>
      <c r="F55" s="4">
        <f t="shared" si="3"/>
        <v>913629.033267166</v>
      </c>
    </row>
    <row r="56" spans="1:6" x14ac:dyDescent="0.25">
      <c r="A56">
        <f>IF(47&lt;=B$5,47,"")</f>
        <v>47</v>
      </c>
      <c r="B56" s="4">
        <f>IF(A56&lt;&gt;"",IF(47=1,B$6,F55),"")</f>
        <v>913629.033267166</v>
      </c>
      <c r="C56" s="4">
        <f t="shared" si="0"/>
        <v>6471.5389856424263</v>
      </c>
      <c r="D56" s="4">
        <f t="shared" si="1"/>
        <v>2206.6933480129137</v>
      </c>
      <c r="E56" s="4">
        <f t="shared" si="2"/>
        <v>0</v>
      </c>
      <c r="F56" s="4">
        <f t="shared" si="3"/>
        <v>911422.33991915314</v>
      </c>
    </row>
    <row r="57" spans="1:6" x14ac:dyDescent="0.25">
      <c r="A57">
        <f>IF(48&lt;=B$5,48,"")</f>
        <v>48</v>
      </c>
      <c r="B57" s="4">
        <f>IF(A57&lt;&gt;"",IF(48=1,B$6,F56),"")</f>
        <v>911422.33991915314</v>
      </c>
      <c r="C57" s="4">
        <f t="shared" si="0"/>
        <v>6455.9082410940018</v>
      </c>
      <c r="D57" s="4">
        <f t="shared" si="1"/>
        <v>2222.3240925613381</v>
      </c>
      <c r="E57" s="4">
        <f t="shared" si="2"/>
        <v>0</v>
      </c>
      <c r="F57" s="4">
        <f t="shared" si="3"/>
        <v>909200.01582659176</v>
      </c>
    </row>
    <row r="58" spans="1:6" x14ac:dyDescent="0.25">
      <c r="A58">
        <f>IF(49&lt;=B$5,49,"")</f>
        <v>49</v>
      </c>
      <c r="B58" s="4">
        <f>IF(A58&lt;&gt;"",IF(49=1,B$6,F57),"")</f>
        <v>909200.01582659176</v>
      </c>
      <c r="C58" s="4">
        <f t="shared" si="0"/>
        <v>6440.1667787716924</v>
      </c>
      <c r="D58" s="4">
        <f t="shared" si="1"/>
        <v>2238.0655548836476</v>
      </c>
      <c r="E58" s="4">
        <f t="shared" si="2"/>
        <v>0</v>
      </c>
      <c r="F58" s="4">
        <f t="shared" si="3"/>
        <v>906961.95027170808</v>
      </c>
    </row>
    <row r="59" spans="1:6" x14ac:dyDescent="0.25">
      <c r="A59">
        <f>IF(50&lt;=B$5,50,"")</f>
        <v>50</v>
      </c>
      <c r="B59" s="4">
        <f>IF(A59&lt;&gt;"",IF(50=1,B$6,F58),"")</f>
        <v>906961.95027170808</v>
      </c>
      <c r="C59" s="4">
        <f t="shared" si="0"/>
        <v>6424.3138144245995</v>
      </c>
      <c r="D59" s="4">
        <f t="shared" si="1"/>
        <v>2253.9185192307405</v>
      </c>
      <c r="E59" s="4">
        <f t="shared" si="2"/>
        <v>0</v>
      </c>
      <c r="F59" s="4">
        <f t="shared" si="3"/>
        <v>904708.03175247728</v>
      </c>
    </row>
    <row r="60" spans="1:6" x14ac:dyDescent="0.25">
      <c r="A60">
        <f>IF(51&lt;=B$5,51,"")</f>
        <v>51</v>
      </c>
      <c r="B60" s="4">
        <f>IF(A60&lt;&gt;"",IF(51=1,B$6,F59),"")</f>
        <v>904708.03175247728</v>
      </c>
      <c r="C60" s="4">
        <f t="shared" si="0"/>
        <v>6408.3485582467147</v>
      </c>
      <c r="D60" s="4">
        <f t="shared" si="1"/>
        <v>2269.8837754086253</v>
      </c>
      <c r="E60" s="4">
        <f t="shared" si="2"/>
        <v>0</v>
      </c>
      <c r="F60" s="4">
        <f t="shared" si="3"/>
        <v>902438.14797706867</v>
      </c>
    </row>
    <row r="61" spans="1:6" x14ac:dyDescent="0.25">
      <c r="A61">
        <f>IF(52&lt;=B$5,52,"")</f>
        <v>52</v>
      </c>
      <c r="B61" s="4">
        <f>IF(A61&lt;&gt;"",IF(52=1,B$6,F60),"")</f>
        <v>902438.14797706867</v>
      </c>
      <c r="C61" s="4">
        <f t="shared" si="0"/>
        <v>6392.2702148375702</v>
      </c>
      <c r="D61" s="4">
        <f t="shared" si="1"/>
        <v>2285.9621188177698</v>
      </c>
      <c r="E61" s="4">
        <f t="shared" si="2"/>
        <v>0</v>
      </c>
      <c r="F61" s="4">
        <f t="shared" si="3"/>
        <v>900152.18585825094</v>
      </c>
    </row>
    <row r="62" spans="1:6" x14ac:dyDescent="0.25">
      <c r="A62">
        <f>IF(53&lt;=B$5,53,"")</f>
        <v>53</v>
      </c>
      <c r="B62" s="4">
        <f>IF(A62&lt;&gt;"",IF(53=1,B$6,F61),"")</f>
        <v>900152.18585825094</v>
      </c>
      <c r="C62" s="4">
        <f t="shared" si="0"/>
        <v>6376.0779831626114</v>
      </c>
      <c r="D62" s="4">
        <f t="shared" si="1"/>
        <v>2302.1543504927286</v>
      </c>
      <c r="E62" s="4">
        <f t="shared" si="2"/>
        <v>0</v>
      </c>
      <c r="F62" s="4">
        <f t="shared" si="3"/>
        <v>897850.03150775819</v>
      </c>
    </row>
    <row r="63" spans="1:6" x14ac:dyDescent="0.25">
      <c r="A63">
        <f>IF(54&lt;=B$5,54,"")</f>
        <v>54</v>
      </c>
      <c r="B63" s="4">
        <f>IF(A63&lt;&gt;"",IF(54=1,B$6,F62),"")</f>
        <v>897850.03150775819</v>
      </c>
      <c r="C63" s="4">
        <f t="shared" si="0"/>
        <v>6359.7710565132875</v>
      </c>
      <c r="D63" s="4">
        <f t="shared" si="1"/>
        <v>2318.4612771420525</v>
      </c>
      <c r="E63" s="4">
        <f t="shared" si="2"/>
        <v>0</v>
      </c>
      <c r="F63" s="4">
        <f t="shared" si="3"/>
        <v>895531.57023061614</v>
      </c>
    </row>
    <row r="64" spans="1:6" x14ac:dyDescent="0.25">
      <c r="A64">
        <f>IF(55&lt;=B$5,55,"")</f>
        <v>55</v>
      </c>
      <c r="B64" s="4">
        <f>IF(A64&lt;&gt;"",IF(55=1,B$6,F63),"")</f>
        <v>895531.57023061614</v>
      </c>
      <c r="C64" s="4">
        <f t="shared" si="0"/>
        <v>6343.348622466865</v>
      </c>
      <c r="D64" s="4">
        <f t="shared" si="1"/>
        <v>2334.883711188475</v>
      </c>
      <c r="E64" s="4">
        <f t="shared" si="2"/>
        <v>0</v>
      </c>
      <c r="F64" s="4">
        <f t="shared" si="3"/>
        <v>893196.68651942769</v>
      </c>
    </row>
    <row r="65" spans="1:6" x14ac:dyDescent="0.25">
      <c r="A65">
        <f>IF(56&lt;=B$5,56,"")</f>
        <v>56</v>
      </c>
      <c r="B65" s="4">
        <f>IF(A65&lt;&gt;"",IF(56=1,B$6,F64),"")</f>
        <v>893196.68651942769</v>
      </c>
      <c r="C65" s="4">
        <f t="shared" si="0"/>
        <v>6326.8098628459466</v>
      </c>
      <c r="D65" s="4">
        <f t="shared" si="1"/>
        <v>2351.4224708093934</v>
      </c>
      <c r="E65" s="4">
        <f t="shared" si="2"/>
        <v>0</v>
      </c>
      <c r="F65" s="4">
        <f t="shared" si="3"/>
        <v>890845.26404861826</v>
      </c>
    </row>
    <row r="66" spans="1:6" x14ac:dyDescent="0.25">
      <c r="A66">
        <f>IF(57&lt;=B$5,57,"")</f>
        <v>57</v>
      </c>
      <c r="B66" s="4">
        <f>IF(A66&lt;&gt;"",IF(57=1,B$6,F65),"")</f>
        <v>890845.26404861826</v>
      </c>
      <c r="C66" s="4">
        <f t="shared" si="0"/>
        <v>6310.1539536777127</v>
      </c>
      <c r="D66" s="4">
        <f t="shared" si="1"/>
        <v>2368.0783799776273</v>
      </c>
      <c r="E66" s="4">
        <f t="shared" si="2"/>
        <v>0</v>
      </c>
      <c r="F66" s="4">
        <f t="shared" si="3"/>
        <v>888477.18566864065</v>
      </c>
    </row>
    <row r="67" spans="1:6" x14ac:dyDescent="0.25">
      <c r="A67">
        <f>IF(58&lt;=B$5,58,"")</f>
        <v>58</v>
      </c>
      <c r="B67" s="4">
        <f>IF(A67&lt;&gt;"",IF(58=1,B$6,F66),"")</f>
        <v>888477.18566864065</v>
      </c>
      <c r="C67" s="4">
        <f t="shared" si="0"/>
        <v>6293.3800651528718</v>
      </c>
      <c r="D67" s="4">
        <f t="shared" si="1"/>
        <v>2384.8522685024682</v>
      </c>
      <c r="E67" s="4">
        <f t="shared" si="2"/>
        <v>0</v>
      </c>
      <c r="F67" s="4">
        <f t="shared" si="3"/>
        <v>886092.33340013819</v>
      </c>
    </row>
    <row r="68" spans="1:6" x14ac:dyDescent="0.25">
      <c r="A68">
        <f>IF(59&lt;=B$5,59,"")</f>
        <v>59</v>
      </c>
      <c r="B68" s="4">
        <f>IF(A68&lt;&gt;"",IF(59=1,B$6,F67),"")</f>
        <v>886092.33340013819</v>
      </c>
      <c r="C68" s="4">
        <f t="shared" si="0"/>
        <v>6276.4873615843126</v>
      </c>
      <c r="D68" s="4">
        <f t="shared" si="1"/>
        <v>2401.7449720710274</v>
      </c>
      <c r="E68" s="4">
        <f t="shared" si="2"/>
        <v>0</v>
      </c>
      <c r="F68" s="4">
        <f t="shared" si="3"/>
        <v>883690.58842806716</v>
      </c>
    </row>
    <row r="69" spans="1:6" x14ac:dyDescent="0.25">
      <c r="A69">
        <f>IF(60&lt;=B$5,60,"")</f>
        <v>60</v>
      </c>
      <c r="B69" s="4">
        <f>IF(A69&lt;&gt;"",IF(60=1,B$6,F68),"")</f>
        <v>883690.58842806716</v>
      </c>
      <c r="C69" s="4">
        <f t="shared" si="0"/>
        <v>6259.4750013654766</v>
      </c>
      <c r="D69" s="4">
        <f t="shared" si="1"/>
        <v>2418.7573322898634</v>
      </c>
      <c r="E69" s="4">
        <f t="shared" si="2"/>
        <v>0</v>
      </c>
      <c r="F69" s="4">
        <f t="shared" si="3"/>
        <v>881271.83109577734</v>
      </c>
    </row>
    <row r="70" spans="1:6" x14ac:dyDescent="0.25">
      <c r="A70">
        <f>IF(61&lt;=B$5,61,"")</f>
        <v>61</v>
      </c>
      <c r="B70" s="4">
        <f>IF(A70&lt;&gt;"",IF(61=1,B$6,F69),"")</f>
        <v>881271.83109577734</v>
      </c>
      <c r="C70" s="4">
        <f t="shared" si="0"/>
        <v>6242.3421369284233</v>
      </c>
      <c r="D70" s="4">
        <f t="shared" si="1"/>
        <v>2435.8901967269167</v>
      </c>
      <c r="E70" s="4">
        <f t="shared" si="2"/>
        <v>0</v>
      </c>
      <c r="F70" s="4">
        <f t="shared" si="3"/>
        <v>878835.94089905045</v>
      </c>
    </row>
    <row r="71" spans="1:6" x14ac:dyDescent="0.25">
      <c r="A71">
        <f>IF(62&lt;=B$5,62,"")</f>
        <v>62</v>
      </c>
      <c r="B71" s="4">
        <f>IF(A71&lt;&gt;"",IF(62=1,B$6,F70),"")</f>
        <v>878835.94089905045</v>
      </c>
      <c r="C71" s="4">
        <f t="shared" si="0"/>
        <v>6225.0879147016076</v>
      </c>
      <c r="D71" s="4">
        <f t="shared" si="1"/>
        <v>2453.1444189537324</v>
      </c>
      <c r="E71" s="4">
        <f t="shared" si="2"/>
        <v>0</v>
      </c>
      <c r="F71" s="4">
        <f t="shared" si="3"/>
        <v>876382.79648009676</v>
      </c>
    </row>
    <row r="72" spans="1:6" x14ac:dyDescent="0.25">
      <c r="A72">
        <f>IF(63&lt;=B$5,63,"")</f>
        <v>63</v>
      </c>
      <c r="B72" s="4">
        <f>IF(A72&lt;&gt;"",IF(63=1,B$6,F71),"")</f>
        <v>876382.79648009676</v>
      </c>
      <c r="C72" s="4">
        <f t="shared" si="0"/>
        <v>6207.7114750673527</v>
      </c>
      <c r="D72" s="4">
        <f t="shared" si="1"/>
        <v>2470.5208585879873</v>
      </c>
      <c r="E72" s="4">
        <f t="shared" si="2"/>
        <v>0</v>
      </c>
      <c r="F72" s="4">
        <f t="shared" si="3"/>
        <v>873912.27562150883</v>
      </c>
    </row>
    <row r="73" spans="1:6" x14ac:dyDescent="0.25">
      <c r="A73">
        <f>IF(64&lt;=B$5,64,"")</f>
        <v>64</v>
      </c>
      <c r="B73" s="4">
        <f>IF(A73&lt;&gt;"",IF(64=1,B$6,F72),"")</f>
        <v>873912.27562150883</v>
      </c>
      <c r="C73" s="4">
        <f t="shared" si="0"/>
        <v>6190.2119523190213</v>
      </c>
      <c r="D73" s="4">
        <f t="shared" si="1"/>
        <v>2488.0203813363187</v>
      </c>
      <c r="E73" s="4">
        <f t="shared" si="2"/>
        <v>0</v>
      </c>
      <c r="F73" s="4">
        <f t="shared" si="3"/>
        <v>871424.2552401725</v>
      </c>
    </row>
    <row r="74" spans="1:6" x14ac:dyDescent="0.25">
      <c r="A74">
        <f>IF(65&lt;=B$5,65,"")</f>
        <v>65</v>
      </c>
      <c r="B74" s="4">
        <f>IF(A74&lt;&gt;"",IF(65=1,B$6,F73),"")</f>
        <v>871424.2552401725</v>
      </c>
      <c r="C74" s="4">
        <f t="shared" ref="C74:C137" si="4">IF(A74&lt;&gt;"",B74*$E$4,"")</f>
        <v>6172.588474617889</v>
      </c>
      <c r="D74" s="4">
        <f t="shared" ref="D74:D137" si="5">IF(A74&lt;&gt;"",$E$5-C74,"")</f>
        <v>2505.643859037451</v>
      </c>
      <c r="E74" s="4">
        <f t="shared" ref="E74:E137" si="6">IF(A74&lt;&gt;"",$B$7,"")</f>
        <v>0</v>
      </c>
      <c r="F74" s="4">
        <f t="shared" ref="F74:F137" si="7">IF(A74&lt;&gt;"",MAX(0,B74-D74-E74),"")</f>
        <v>868918.61138113507</v>
      </c>
    </row>
    <row r="75" spans="1:6" x14ac:dyDescent="0.25">
      <c r="A75">
        <f>IF(66&lt;=B$5,66,"")</f>
        <v>66</v>
      </c>
      <c r="B75" s="4">
        <f>IF(A75&lt;&gt;"",IF(66=1,B$6,F74),"")</f>
        <v>868918.61138113507</v>
      </c>
      <c r="C75" s="4">
        <f t="shared" si="4"/>
        <v>6154.8401639497069</v>
      </c>
      <c r="D75" s="4">
        <f t="shared" si="5"/>
        <v>2523.392169705633</v>
      </c>
      <c r="E75" s="4">
        <f t="shared" si="6"/>
        <v>0</v>
      </c>
      <c r="F75" s="4">
        <f t="shared" si="7"/>
        <v>866395.21921142947</v>
      </c>
    </row>
    <row r="76" spans="1:6" x14ac:dyDescent="0.25">
      <c r="A76">
        <f>IF(67&lt;=B$5,67,"")</f>
        <v>67</v>
      </c>
      <c r="B76" s="4">
        <f>IF(A76&lt;&gt;"",IF(67=1,B$6,F75),"")</f>
        <v>866395.21921142947</v>
      </c>
      <c r="C76" s="4">
        <f t="shared" si="4"/>
        <v>6136.9661360809596</v>
      </c>
      <c r="D76" s="4">
        <f t="shared" si="5"/>
        <v>2541.2661975743804</v>
      </c>
      <c r="E76" s="4">
        <f t="shared" si="6"/>
        <v>0</v>
      </c>
      <c r="F76" s="4">
        <f t="shared" si="7"/>
        <v>863853.95301385515</v>
      </c>
    </row>
    <row r="77" spans="1:6" x14ac:dyDescent="0.25">
      <c r="A77">
        <f>IF(68&lt;=B$5,68,"")</f>
        <v>68</v>
      </c>
      <c r="B77" s="4">
        <f>IF(A77&lt;&gt;"",IF(68=1,B$6,F76),"")</f>
        <v>863853.95301385515</v>
      </c>
      <c r="C77" s="4">
        <f t="shared" si="4"/>
        <v>6118.9655005148079</v>
      </c>
      <c r="D77" s="4">
        <f t="shared" si="5"/>
        <v>2559.2668331405321</v>
      </c>
      <c r="E77" s="4">
        <f t="shared" si="6"/>
        <v>0</v>
      </c>
      <c r="F77" s="4">
        <f t="shared" si="7"/>
        <v>861294.68618071463</v>
      </c>
    </row>
    <row r="78" spans="1:6" x14ac:dyDescent="0.25">
      <c r="A78">
        <f>IF(69&lt;=B$5,69,"")</f>
        <v>69</v>
      </c>
      <c r="B78" s="4">
        <f>IF(A78&lt;&gt;"",IF(69=1,B$6,F77),"")</f>
        <v>861294.68618071463</v>
      </c>
      <c r="C78" s="4">
        <f t="shared" si="4"/>
        <v>6100.8373604467288</v>
      </c>
      <c r="D78" s="4">
        <f t="shared" si="5"/>
        <v>2577.3949732086112</v>
      </c>
      <c r="E78" s="4">
        <f t="shared" si="6"/>
        <v>0</v>
      </c>
      <c r="F78" s="4">
        <f t="shared" si="7"/>
        <v>858717.29120750597</v>
      </c>
    </row>
    <row r="79" spans="1:6" x14ac:dyDescent="0.25">
      <c r="A79">
        <f>IF(70&lt;=B$5,70,"")</f>
        <v>70</v>
      </c>
      <c r="B79" s="4">
        <f>IF(A79&lt;&gt;"",IF(70=1,B$6,F78),"")</f>
        <v>858717.29120750597</v>
      </c>
      <c r="C79" s="4">
        <f t="shared" si="4"/>
        <v>6082.5808127198343</v>
      </c>
      <c r="D79" s="4">
        <f t="shared" si="5"/>
        <v>2595.6515209355057</v>
      </c>
      <c r="E79" s="4">
        <f t="shared" si="6"/>
        <v>0</v>
      </c>
      <c r="F79" s="4">
        <f t="shared" si="7"/>
        <v>856121.6396865705</v>
      </c>
    </row>
    <row r="80" spans="1:6" x14ac:dyDescent="0.25">
      <c r="A80">
        <f>IF(71&lt;=B$5,71,"")</f>
        <v>71</v>
      </c>
      <c r="B80" s="4">
        <f>IF(A80&lt;&gt;"",IF(71=1,B$6,F79),"")</f>
        <v>856121.6396865705</v>
      </c>
      <c r="C80" s="4">
        <f t="shared" si="4"/>
        <v>6064.1949477798744</v>
      </c>
      <c r="D80" s="4">
        <f t="shared" si="5"/>
        <v>2614.0373858754656</v>
      </c>
      <c r="E80" s="4">
        <f t="shared" si="6"/>
        <v>0</v>
      </c>
      <c r="F80" s="4">
        <f t="shared" si="7"/>
        <v>853507.60230069503</v>
      </c>
    </row>
    <row r="81" spans="1:6" x14ac:dyDescent="0.25">
      <c r="A81">
        <f>IF(72&lt;=B$5,72,"")</f>
        <v>72</v>
      </c>
      <c r="B81" s="4">
        <f>IF(A81&lt;&gt;"",IF(72=1,B$6,F80),"")</f>
        <v>853507.60230069503</v>
      </c>
      <c r="C81" s="4">
        <f t="shared" si="4"/>
        <v>6045.6788496299232</v>
      </c>
      <c r="D81" s="4">
        <f t="shared" si="5"/>
        <v>2632.5534840254168</v>
      </c>
      <c r="E81" s="4">
        <f t="shared" si="6"/>
        <v>0</v>
      </c>
      <c r="F81" s="4">
        <f t="shared" si="7"/>
        <v>850875.04881666962</v>
      </c>
    </row>
    <row r="82" spans="1:6" x14ac:dyDescent="0.25">
      <c r="A82">
        <f>IF(73&lt;=B$5,73,"")</f>
        <v>73</v>
      </c>
      <c r="B82" s="4">
        <f>IF(A82&lt;&gt;"",IF(73=1,B$6,F81),"")</f>
        <v>850875.04881666962</v>
      </c>
      <c r="C82" s="4">
        <f t="shared" si="4"/>
        <v>6027.0315957847433</v>
      </c>
      <c r="D82" s="4">
        <f t="shared" si="5"/>
        <v>2651.2007378705966</v>
      </c>
      <c r="E82" s="4">
        <f t="shared" si="6"/>
        <v>0</v>
      </c>
      <c r="F82" s="4">
        <f t="shared" si="7"/>
        <v>848223.84807879897</v>
      </c>
    </row>
    <row r="83" spans="1:6" x14ac:dyDescent="0.25">
      <c r="A83">
        <f>IF(74&lt;=B$5,74,"")</f>
        <v>74</v>
      </c>
      <c r="B83" s="4">
        <f>IF(A83&lt;&gt;"",IF(74=1,B$6,F82),"")</f>
        <v>848223.84807879897</v>
      </c>
      <c r="C83" s="4">
        <f t="shared" si="4"/>
        <v>6008.2522572248263</v>
      </c>
      <c r="D83" s="4">
        <f t="shared" si="5"/>
        <v>2669.9800764305137</v>
      </c>
      <c r="E83" s="4">
        <f t="shared" si="6"/>
        <v>0</v>
      </c>
      <c r="F83" s="4">
        <f t="shared" si="7"/>
        <v>845553.86800236849</v>
      </c>
    </row>
    <row r="84" spans="1:6" x14ac:dyDescent="0.25">
      <c r="A84">
        <f>IF(75&lt;=B$5,75,"")</f>
        <v>75</v>
      </c>
      <c r="B84" s="4">
        <f>IF(A84&lt;&gt;"",IF(75=1,B$6,F83),"")</f>
        <v>845553.86800236849</v>
      </c>
      <c r="C84" s="4">
        <f t="shared" si="4"/>
        <v>5989.3398983501102</v>
      </c>
      <c r="D84" s="4">
        <f t="shared" si="5"/>
        <v>2688.8924353052298</v>
      </c>
      <c r="E84" s="4">
        <f t="shared" si="6"/>
        <v>0</v>
      </c>
      <c r="F84" s="4">
        <f t="shared" si="7"/>
        <v>842864.9755670632</v>
      </c>
    </row>
    <row r="85" spans="1:6" x14ac:dyDescent="0.25">
      <c r="A85">
        <f>IF(76&lt;=B$5,76,"")</f>
        <v>76</v>
      </c>
      <c r="B85" s="4">
        <f>IF(A85&lt;&gt;"",IF(76=1,B$6,F84),"")</f>
        <v>842864.9755670632</v>
      </c>
      <c r="C85" s="4">
        <f t="shared" si="4"/>
        <v>5970.2935769333644</v>
      </c>
      <c r="D85" s="4">
        <f t="shared" si="5"/>
        <v>2707.9387567219756</v>
      </c>
      <c r="E85" s="4">
        <f t="shared" si="6"/>
        <v>0</v>
      </c>
      <c r="F85" s="4">
        <f t="shared" si="7"/>
        <v>840157.03681034117</v>
      </c>
    </row>
    <row r="86" spans="1:6" x14ac:dyDescent="0.25">
      <c r="A86">
        <f>IF(77&lt;=B$5,77,"")</f>
        <v>77</v>
      </c>
      <c r="B86" s="4">
        <f>IF(A86&lt;&gt;"",IF(77=1,B$6,F85),"")</f>
        <v>840157.03681034117</v>
      </c>
      <c r="C86" s="4">
        <f t="shared" si="4"/>
        <v>5951.1123440732508</v>
      </c>
      <c r="D86" s="4">
        <f t="shared" si="5"/>
        <v>2727.1199895820891</v>
      </c>
      <c r="E86" s="4">
        <f t="shared" si="6"/>
        <v>0</v>
      </c>
      <c r="F86" s="4">
        <f t="shared" si="7"/>
        <v>837429.91682075907</v>
      </c>
    </row>
    <row r="87" spans="1:6" x14ac:dyDescent="0.25">
      <c r="A87">
        <f>IF(78&lt;=B$5,78,"")</f>
        <v>78</v>
      </c>
      <c r="B87" s="4">
        <f>IF(A87&lt;&gt;"",IF(78=1,B$6,F86),"")</f>
        <v>837429.91682075907</v>
      </c>
      <c r="C87" s="4">
        <f t="shared" si="4"/>
        <v>5931.7952441470443</v>
      </c>
      <c r="D87" s="4">
        <f t="shared" si="5"/>
        <v>2746.4370895082957</v>
      </c>
      <c r="E87" s="4">
        <f t="shared" si="6"/>
        <v>0</v>
      </c>
      <c r="F87" s="4">
        <f t="shared" si="7"/>
        <v>834683.47973125079</v>
      </c>
    </row>
    <row r="88" spans="1:6" x14ac:dyDescent="0.25">
      <c r="A88">
        <f>IF(79&lt;=B$5,79,"")</f>
        <v>79</v>
      </c>
      <c r="B88" s="4">
        <f>IF(A88&lt;&gt;"",IF(79=1,B$6,F87),"")</f>
        <v>834683.47973125079</v>
      </c>
      <c r="C88" s="4">
        <f t="shared" si="4"/>
        <v>5912.3413147630272</v>
      </c>
      <c r="D88" s="4">
        <f t="shared" si="5"/>
        <v>2765.8910188923128</v>
      </c>
      <c r="E88" s="4">
        <f t="shared" si="6"/>
        <v>0</v>
      </c>
      <c r="F88" s="4">
        <f t="shared" si="7"/>
        <v>831917.5887123585</v>
      </c>
    </row>
    <row r="89" spans="1:6" x14ac:dyDescent="0.25">
      <c r="A89">
        <f>IF(80&lt;=B$5,80,"")</f>
        <v>80</v>
      </c>
      <c r="B89" s="4">
        <f>IF(A89&lt;&gt;"",IF(80=1,B$6,F88),"")</f>
        <v>831917.5887123585</v>
      </c>
      <c r="C89" s="4">
        <f t="shared" si="4"/>
        <v>5892.7495867125399</v>
      </c>
      <c r="D89" s="4">
        <f t="shared" si="5"/>
        <v>2785.4827469428001</v>
      </c>
      <c r="E89" s="4">
        <f t="shared" si="6"/>
        <v>0</v>
      </c>
      <c r="F89" s="4">
        <f t="shared" si="7"/>
        <v>829132.10596541571</v>
      </c>
    </row>
    <row r="90" spans="1:6" x14ac:dyDescent="0.25">
      <c r="A90">
        <f>IF(81&lt;=B$5,81,"")</f>
        <v>81</v>
      </c>
      <c r="B90" s="4">
        <f>IF(A90&lt;&gt;"",IF(81=1,B$6,F89),"")</f>
        <v>829132.10596541571</v>
      </c>
      <c r="C90" s="4">
        <f t="shared" si="4"/>
        <v>5873.0190839216948</v>
      </c>
      <c r="D90" s="4">
        <f t="shared" si="5"/>
        <v>2805.2132497336452</v>
      </c>
      <c r="E90" s="4">
        <f t="shared" si="6"/>
        <v>0</v>
      </c>
      <c r="F90" s="4">
        <f t="shared" si="7"/>
        <v>826326.89271568204</v>
      </c>
    </row>
    <row r="91" spans="1:6" x14ac:dyDescent="0.25">
      <c r="A91">
        <f>IF(82&lt;=B$5,82,"")</f>
        <v>82</v>
      </c>
      <c r="B91" s="4">
        <f>IF(A91&lt;&gt;"",IF(82=1,B$6,F90),"")</f>
        <v>826326.89271568204</v>
      </c>
      <c r="C91" s="4">
        <f t="shared" si="4"/>
        <v>5853.1488234027483</v>
      </c>
      <c r="D91" s="4">
        <f t="shared" si="5"/>
        <v>2825.0835102525916</v>
      </c>
      <c r="E91" s="4">
        <f t="shared" si="6"/>
        <v>0</v>
      </c>
      <c r="F91" s="4">
        <f t="shared" si="7"/>
        <v>823501.8092054294</v>
      </c>
    </row>
    <row r="92" spans="1:6" x14ac:dyDescent="0.25">
      <c r="A92">
        <f>IF(83&lt;=B$5,83,"")</f>
        <v>83</v>
      </c>
      <c r="B92" s="4">
        <f>IF(A92&lt;&gt;"",IF(83=1,B$6,F91),"")</f>
        <v>823501.8092054294</v>
      </c>
      <c r="C92" s="4">
        <f t="shared" si="4"/>
        <v>5833.1378152051257</v>
      </c>
      <c r="D92" s="4">
        <f t="shared" si="5"/>
        <v>2845.0945184502143</v>
      </c>
      <c r="E92" s="4">
        <f t="shared" si="6"/>
        <v>0</v>
      </c>
      <c r="F92" s="4">
        <f t="shared" si="7"/>
        <v>820656.71468697919</v>
      </c>
    </row>
    <row r="93" spans="1:6" x14ac:dyDescent="0.25">
      <c r="A93">
        <f>IF(84&lt;=B$5,84,"")</f>
        <v>84</v>
      </c>
      <c r="B93" s="4">
        <f>IF(A93&lt;&gt;"",IF(84=1,B$6,F92),"")</f>
        <v>820656.71468697919</v>
      </c>
      <c r="C93" s="4">
        <f t="shared" si="4"/>
        <v>5812.9850623661032</v>
      </c>
      <c r="D93" s="4">
        <f t="shared" si="5"/>
        <v>2865.2472712892368</v>
      </c>
      <c r="E93" s="4">
        <f t="shared" si="6"/>
        <v>0</v>
      </c>
      <c r="F93" s="4">
        <f t="shared" si="7"/>
        <v>817791.46741568996</v>
      </c>
    </row>
    <row r="94" spans="1:6" x14ac:dyDescent="0.25">
      <c r="A94">
        <f>IF(85&lt;=B$5,85,"")</f>
        <v>85</v>
      </c>
      <c r="B94" s="4">
        <f>IF(A94&lt;&gt;"",IF(85=1,B$6,F93),"")</f>
        <v>817791.46741568996</v>
      </c>
      <c r="C94" s="4">
        <f t="shared" si="4"/>
        <v>5792.6895608611376</v>
      </c>
      <c r="D94" s="4">
        <f t="shared" si="5"/>
        <v>2885.5427727942024</v>
      </c>
      <c r="E94" s="4">
        <f t="shared" si="6"/>
        <v>0</v>
      </c>
      <c r="F94" s="4">
        <f t="shared" si="7"/>
        <v>814905.9246428957</v>
      </c>
    </row>
    <row r="95" spans="1:6" x14ac:dyDescent="0.25">
      <c r="A95">
        <f>IF(86&lt;=B$5,86,"")</f>
        <v>86</v>
      </c>
      <c r="B95" s="4">
        <f>IF(A95&lt;&gt;"",IF(86=1,B$6,F94),"")</f>
        <v>814905.9246428957</v>
      </c>
      <c r="C95" s="4">
        <f t="shared" si="4"/>
        <v>5772.2502995538453</v>
      </c>
      <c r="D95" s="4">
        <f t="shared" si="5"/>
        <v>2905.9820341014947</v>
      </c>
      <c r="E95" s="4">
        <f t="shared" si="6"/>
        <v>0</v>
      </c>
      <c r="F95" s="4">
        <f t="shared" si="7"/>
        <v>811999.9426087942</v>
      </c>
    </row>
    <row r="96" spans="1:6" x14ac:dyDescent="0.25">
      <c r="A96">
        <f>IF(87&lt;=B$5,87,"")</f>
        <v>87</v>
      </c>
      <c r="B96" s="4">
        <f>IF(A96&lt;&gt;"",IF(87=1,B$6,F95),"")</f>
        <v>811999.9426087942</v>
      </c>
      <c r="C96" s="4">
        <f t="shared" si="4"/>
        <v>5751.6662601456255</v>
      </c>
      <c r="D96" s="4">
        <f t="shared" si="5"/>
        <v>2926.5660735097144</v>
      </c>
      <c r="E96" s="4">
        <f t="shared" si="6"/>
        <v>0</v>
      </c>
      <c r="F96" s="4">
        <f t="shared" si="7"/>
        <v>809073.37653528445</v>
      </c>
    </row>
    <row r="97" spans="1:6" x14ac:dyDescent="0.25">
      <c r="A97">
        <f>IF(88&lt;=B$5,88,"")</f>
        <v>88</v>
      </c>
      <c r="B97" s="4">
        <f>IF(A97&lt;&gt;"",IF(88=1,B$6,F96),"")</f>
        <v>809073.37653528445</v>
      </c>
      <c r="C97" s="4">
        <f t="shared" si="4"/>
        <v>5730.9364171249317</v>
      </c>
      <c r="D97" s="4">
        <f t="shared" si="5"/>
        <v>2947.2959165304082</v>
      </c>
      <c r="E97" s="4">
        <f t="shared" si="6"/>
        <v>0</v>
      </c>
      <c r="F97" s="4">
        <f t="shared" si="7"/>
        <v>806126.08061875403</v>
      </c>
    </row>
    <row r="98" spans="1:6" x14ac:dyDescent="0.25">
      <c r="A98">
        <f>IF(89&lt;=B$5,89,"")</f>
        <v>89</v>
      </c>
      <c r="B98" s="4">
        <f>IF(A98&lt;&gt;"",IF(89=1,B$6,F97),"")</f>
        <v>806126.08061875403</v>
      </c>
      <c r="C98" s="4">
        <f t="shared" si="4"/>
        <v>5710.0597377161748</v>
      </c>
      <c r="D98" s="4">
        <f t="shared" si="5"/>
        <v>2968.1725959391651</v>
      </c>
      <c r="E98" s="4">
        <f t="shared" si="6"/>
        <v>0</v>
      </c>
      <c r="F98" s="4">
        <f t="shared" si="7"/>
        <v>803157.9080228149</v>
      </c>
    </row>
    <row r="99" spans="1:6" x14ac:dyDescent="0.25">
      <c r="A99">
        <f>IF(90&lt;=B$5,90,"")</f>
        <v>90</v>
      </c>
      <c r="B99" s="4">
        <f>IF(A99&lt;&gt;"",IF(90=1,B$6,F98),"")</f>
        <v>803157.9080228149</v>
      </c>
      <c r="C99" s="4">
        <f t="shared" si="4"/>
        <v>5689.0351818282725</v>
      </c>
      <c r="D99" s="4">
        <f t="shared" si="5"/>
        <v>2989.1971518270675</v>
      </c>
      <c r="E99" s="4">
        <f t="shared" si="6"/>
        <v>0</v>
      </c>
      <c r="F99" s="4">
        <f t="shared" si="7"/>
        <v>800168.71087098785</v>
      </c>
    </row>
    <row r="100" spans="1:6" x14ac:dyDescent="0.25">
      <c r="A100">
        <f>IF(91&lt;=B$5,91,"")</f>
        <v>91</v>
      </c>
      <c r="B100" s="4">
        <f>IF(A100&lt;&gt;"",IF(91=1,B$6,F99),"")</f>
        <v>800168.71087098785</v>
      </c>
      <c r="C100" s="4">
        <f t="shared" si="4"/>
        <v>5667.8617020028314</v>
      </c>
      <c r="D100" s="4">
        <f t="shared" si="5"/>
        <v>3010.3706316525086</v>
      </c>
      <c r="E100" s="4">
        <f t="shared" si="6"/>
        <v>0</v>
      </c>
      <c r="F100" s="4">
        <f t="shared" si="7"/>
        <v>797158.34023933532</v>
      </c>
    </row>
    <row r="101" spans="1:6" x14ac:dyDescent="0.25">
      <c r="A101">
        <f>IF(92&lt;=B$5,92,"")</f>
        <v>92</v>
      </c>
      <c r="B101" s="4">
        <f>IF(A101&lt;&gt;"",IF(92=1,B$6,F100),"")</f>
        <v>797158.34023933532</v>
      </c>
      <c r="C101" s="4">
        <f t="shared" si="4"/>
        <v>5646.5382433619588</v>
      </c>
      <c r="D101" s="4">
        <f t="shared" si="5"/>
        <v>3031.6940902933811</v>
      </c>
      <c r="E101" s="4">
        <f t="shared" si="6"/>
        <v>0</v>
      </c>
      <c r="F101" s="4">
        <f t="shared" si="7"/>
        <v>794126.64614904195</v>
      </c>
    </row>
    <row r="102" spans="1:6" x14ac:dyDescent="0.25">
      <c r="A102">
        <f>IF(93&lt;=B$5,93,"")</f>
        <v>93</v>
      </c>
      <c r="B102" s="4">
        <f>IF(A102&lt;&gt;"",IF(93=1,B$6,F101),"")</f>
        <v>794126.64614904195</v>
      </c>
      <c r="C102" s="4">
        <f t="shared" si="4"/>
        <v>5625.0637435557146</v>
      </c>
      <c r="D102" s="4">
        <f t="shared" si="5"/>
        <v>3053.1685900996254</v>
      </c>
      <c r="E102" s="4">
        <f t="shared" si="6"/>
        <v>0</v>
      </c>
      <c r="F102" s="4">
        <f t="shared" si="7"/>
        <v>791073.47755894228</v>
      </c>
    </row>
    <row r="103" spans="1:6" x14ac:dyDescent="0.25">
      <c r="A103">
        <f>IF(94&lt;=B$5,94,"")</f>
        <v>94</v>
      </c>
      <c r="B103" s="4">
        <f>IF(A103&lt;&gt;"",IF(94=1,B$6,F102),"")</f>
        <v>791073.47755894228</v>
      </c>
      <c r="C103" s="4">
        <f t="shared" si="4"/>
        <v>5603.4371327091749</v>
      </c>
      <c r="D103" s="4">
        <f t="shared" si="5"/>
        <v>3074.7952009461651</v>
      </c>
      <c r="E103" s="4">
        <f t="shared" si="6"/>
        <v>0</v>
      </c>
      <c r="F103" s="4">
        <f t="shared" si="7"/>
        <v>787998.68235799612</v>
      </c>
    </row>
    <row r="104" spans="1:6" x14ac:dyDescent="0.25">
      <c r="A104">
        <f>IF(95&lt;=B$5,95,"")</f>
        <v>95</v>
      </c>
      <c r="B104" s="4">
        <f>IF(A104&lt;&gt;"",IF(95=1,B$6,F103),"")</f>
        <v>787998.68235799612</v>
      </c>
      <c r="C104" s="4">
        <f t="shared" si="4"/>
        <v>5581.6573333691395</v>
      </c>
      <c r="D104" s="4">
        <f t="shared" si="5"/>
        <v>3096.5750002862005</v>
      </c>
      <c r="E104" s="4">
        <f t="shared" si="6"/>
        <v>0</v>
      </c>
      <c r="F104" s="4">
        <f t="shared" si="7"/>
        <v>784902.1073577099</v>
      </c>
    </row>
    <row r="105" spans="1:6" x14ac:dyDescent="0.25">
      <c r="A105">
        <f>IF(96&lt;=B$5,96,"")</f>
        <v>96</v>
      </c>
      <c r="B105" s="4">
        <f>IF(A105&lt;&gt;"",IF(96=1,B$6,F104),"")</f>
        <v>784902.1073577099</v>
      </c>
      <c r="C105" s="4">
        <f t="shared" si="4"/>
        <v>5559.7232604504452</v>
      </c>
      <c r="D105" s="4">
        <f t="shared" si="5"/>
        <v>3118.5090732048948</v>
      </c>
      <c r="E105" s="4">
        <f t="shared" si="6"/>
        <v>0</v>
      </c>
      <c r="F105" s="4">
        <f t="shared" si="7"/>
        <v>781783.59828450496</v>
      </c>
    </row>
    <row r="106" spans="1:6" x14ac:dyDescent="0.25">
      <c r="A106">
        <f>IF(97&lt;=B$5,97,"")</f>
        <v>97</v>
      </c>
      <c r="B106" s="4">
        <f>IF(A106&lt;&gt;"",IF(97=1,B$6,F105),"")</f>
        <v>781783.59828450496</v>
      </c>
      <c r="C106" s="4">
        <f t="shared" si="4"/>
        <v>5537.6338211819102</v>
      </c>
      <c r="D106" s="4">
        <f t="shared" si="5"/>
        <v>3140.5985124734298</v>
      </c>
      <c r="E106" s="4">
        <f t="shared" si="6"/>
        <v>0</v>
      </c>
      <c r="F106" s="4">
        <f t="shared" si="7"/>
        <v>778642.99977203156</v>
      </c>
    </row>
    <row r="107" spans="1:6" x14ac:dyDescent="0.25">
      <c r="A107">
        <f>IF(98&lt;=B$5,98,"")</f>
        <v>98</v>
      </c>
      <c r="B107" s="4">
        <f>IF(A107&lt;&gt;"",IF(98=1,B$6,F106),"")</f>
        <v>778642.99977203156</v>
      </c>
      <c r="C107" s="4">
        <f t="shared" si="4"/>
        <v>5515.3879150518906</v>
      </c>
      <c r="D107" s="4">
        <f t="shared" si="5"/>
        <v>3162.8444186034494</v>
      </c>
      <c r="E107" s="4">
        <f t="shared" si="6"/>
        <v>0</v>
      </c>
      <c r="F107" s="4">
        <f t="shared" si="7"/>
        <v>775480.1553534281</v>
      </c>
    </row>
    <row r="108" spans="1:6" x14ac:dyDescent="0.25">
      <c r="A108">
        <f>IF(99&lt;=B$5,99,"")</f>
        <v>99</v>
      </c>
      <c r="B108" s="4">
        <f>IF(A108&lt;&gt;"",IF(99=1,B$6,F107),"")</f>
        <v>775480.1553534281</v>
      </c>
      <c r="C108" s="4">
        <f t="shared" si="4"/>
        <v>5492.9844337534496</v>
      </c>
      <c r="D108" s="4">
        <f t="shared" si="5"/>
        <v>3185.2478999018904</v>
      </c>
      <c r="E108" s="4">
        <f t="shared" si="6"/>
        <v>0</v>
      </c>
      <c r="F108" s="4">
        <f t="shared" si="7"/>
        <v>772294.90745352616</v>
      </c>
    </row>
    <row r="109" spans="1:6" x14ac:dyDescent="0.25">
      <c r="A109">
        <f>IF(100&lt;=B$5,100,"")</f>
        <v>100</v>
      </c>
      <c r="B109" s="4">
        <f>IF(A109&lt;&gt;"",IF(100=1,B$6,F108),"")</f>
        <v>772294.90745352616</v>
      </c>
      <c r="C109" s="4">
        <f t="shared" si="4"/>
        <v>5470.4222611291443</v>
      </c>
      <c r="D109" s="4">
        <f t="shared" si="5"/>
        <v>3207.8100725261957</v>
      </c>
      <c r="E109" s="4">
        <f t="shared" si="6"/>
        <v>0</v>
      </c>
      <c r="F109" s="4">
        <f t="shared" si="7"/>
        <v>769087.09738099994</v>
      </c>
    </row>
    <row r="110" spans="1:6" x14ac:dyDescent="0.25">
      <c r="A110">
        <f>IF(101&lt;=B$5,101,"")</f>
        <v>101</v>
      </c>
      <c r="B110" s="4">
        <f>IF(A110&lt;&gt;"",IF(101=1,B$6,F109),"")</f>
        <v>769087.09738099994</v>
      </c>
      <c r="C110" s="4">
        <f t="shared" si="4"/>
        <v>5447.7002731154171</v>
      </c>
      <c r="D110" s="4">
        <f t="shared" si="5"/>
        <v>3230.5320605399229</v>
      </c>
      <c r="E110" s="4">
        <f t="shared" si="6"/>
        <v>0</v>
      </c>
      <c r="F110" s="4">
        <f t="shared" si="7"/>
        <v>765856.56532046001</v>
      </c>
    </row>
    <row r="111" spans="1:6" x14ac:dyDescent="0.25">
      <c r="A111">
        <f>IF(102&lt;=B$5,102,"")</f>
        <v>102</v>
      </c>
      <c r="B111" s="4">
        <f>IF(A111&lt;&gt;"",IF(102=1,B$6,F110),"")</f>
        <v>765856.56532046001</v>
      </c>
      <c r="C111" s="4">
        <f t="shared" si="4"/>
        <v>5424.8173376865925</v>
      </c>
      <c r="D111" s="4">
        <f t="shared" si="5"/>
        <v>3253.4149959687475</v>
      </c>
      <c r="E111" s="4">
        <f t="shared" si="6"/>
        <v>0</v>
      </c>
      <c r="F111" s="4">
        <f t="shared" si="7"/>
        <v>762603.15032449132</v>
      </c>
    </row>
    <row r="112" spans="1:6" x14ac:dyDescent="0.25">
      <c r="A112">
        <f>IF(103&lt;=B$5,103,"")</f>
        <v>103</v>
      </c>
      <c r="B112" s="4">
        <f>IF(A112&lt;&gt;"",IF(103=1,B$6,F111),"")</f>
        <v>762603.15032449132</v>
      </c>
      <c r="C112" s="4">
        <f t="shared" si="4"/>
        <v>5401.7723147984807</v>
      </c>
      <c r="D112" s="4">
        <f t="shared" si="5"/>
        <v>3276.4600188568593</v>
      </c>
      <c r="E112" s="4">
        <f t="shared" si="6"/>
        <v>0</v>
      </c>
      <c r="F112" s="4">
        <f t="shared" si="7"/>
        <v>759326.6903056344</v>
      </c>
    </row>
    <row r="113" spans="1:6" x14ac:dyDescent="0.25">
      <c r="A113">
        <f>IF(104&lt;=B$5,104,"")</f>
        <v>104</v>
      </c>
      <c r="B113" s="4">
        <f>IF(A113&lt;&gt;"",IF(104=1,B$6,F112),"")</f>
        <v>759326.6903056344</v>
      </c>
      <c r="C113" s="4">
        <f t="shared" si="4"/>
        <v>5378.5640563315774</v>
      </c>
      <c r="D113" s="4">
        <f t="shared" si="5"/>
        <v>3299.6682773237626</v>
      </c>
      <c r="E113" s="4">
        <f t="shared" si="6"/>
        <v>0</v>
      </c>
      <c r="F113" s="4">
        <f t="shared" si="7"/>
        <v>756027.02202831069</v>
      </c>
    </row>
    <row r="114" spans="1:6" x14ac:dyDescent="0.25">
      <c r="A114">
        <f>IF(105&lt;=B$5,105,"")</f>
        <v>105</v>
      </c>
      <c r="B114" s="4">
        <f>IF(A114&lt;&gt;"",IF(105=1,B$6,F113),"")</f>
        <v>756027.02202831069</v>
      </c>
      <c r="C114" s="4">
        <f t="shared" si="4"/>
        <v>5355.1914060338677</v>
      </c>
      <c r="D114" s="4">
        <f t="shared" si="5"/>
        <v>3323.0409276214723</v>
      </c>
      <c r="E114" s="4">
        <f t="shared" si="6"/>
        <v>0</v>
      </c>
      <c r="F114" s="4">
        <f t="shared" si="7"/>
        <v>752703.98110068927</v>
      </c>
    </row>
    <row r="115" spans="1:6" x14ac:dyDescent="0.25">
      <c r="A115">
        <f>IF(106&lt;=B$5,106,"")</f>
        <v>106</v>
      </c>
      <c r="B115" s="4">
        <f>IF(A115&lt;&gt;"",IF(106=1,B$6,F114),"")</f>
        <v>752703.98110068927</v>
      </c>
      <c r="C115" s="4">
        <f t="shared" si="4"/>
        <v>5331.653199463216</v>
      </c>
      <c r="D115" s="4">
        <f t="shared" si="5"/>
        <v>3346.579134192124</v>
      </c>
      <c r="E115" s="4">
        <f t="shared" si="6"/>
        <v>0</v>
      </c>
      <c r="F115" s="4">
        <f t="shared" si="7"/>
        <v>749357.40196649719</v>
      </c>
    </row>
    <row r="116" spans="1:6" x14ac:dyDescent="0.25">
      <c r="A116">
        <f>IF(107&lt;=B$5,107,"")</f>
        <v>107</v>
      </c>
      <c r="B116" s="4">
        <f>IF(A116&lt;&gt;"",IF(107=1,B$6,F115),"")</f>
        <v>749357.40196649719</v>
      </c>
      <c r="C116" s="4">
        <f t="shared" si="4"/>
        <v>5307.9482639293556</v>
      </c>
      <c r="D116" s="4">
        <f t="shared" si="5"/>
        <v>3370.2840697259844</v>
      </c>
      <c r="E116" s="4">
        <f t="shared" si="6"/>
        <v>0</v>
      </c>
      <c r="F116" s="4">
        <f t="shared" si="7"/>
        <v>745987.11789677117</v>
      </c>
    </row>
    <row r="117" spans="1:6" x14ac:dyDescent="0.25">
      <c r="A117">
        <f>IF(108&lt;=B$5,108,"")</f>
        <v>108</v>
      </c>
      <c r="B117" s="4">
        <f>IF(A117&lt;&gt;"",IF(108=1,B$6,F116),"")</f>
        <v>745987.11789677117</v>
      </c>
      <c r="C117" s="4">
        <f t="shared" si="4"/>
        <v>5284.0754184354628</v>
      </c>
      <c r="D117" s="4">
        <f t="shared" si="5"/>
        <v>3394.1569152198772</v>
      </c>
      <c r="E117" s="4">
        <f t="shared" si="6"/>
        <v>0</v>
      </c>
      <c r="F117" s="4">
        <f t="shared" si="7"/>
        <v>742592.96098155132</v>
      </c>
    </row>
    <row r="118" spans="1:6" x14ac:dyDescent="0.25">
      <c r="A118">
        <f>IF(109&lt;=B$5,109,"")</f>
        <v>109</v>
      </c>
      <c r="B118" s="4">
        <f>IF(A118&lt;&gt;"",IF(109=1,B$6,F117),"")</f>
        <v>742592.96098155132</v>
      </c>
      <c r="C118" s="4">
        <f t="shared" si="4"/>
        <v>5260.0334736193226</v>
      </c>
      <c r="D118" s="4">
        <f t="shared" si="5"/>
        <v>3418.1988600360173</v>
      </c>
      <c r="E118" s="4">
        <f t="shared" si="6"/>
        <v>0</v>
      </c>
      <c r="F118" s="4">
        <f t="shared" si="7"/>
        <v>739174.76212151535</v>
      </c>
    </row>
    <row r="119" spans="1:6" x14ac:dyDescent="0.25">
      <c r="A119">
        <f>IF(110&lt;=B$5,110,"")</f>
        <v>110</v>
      </c>
      <c r="B119" s="4">
        <f>IF(A119&lt;&gt;"",IF(110=1,B$6,F118),"")</f>
        <v>739174.76212151535</v>
      </c>
      <c r="C119" s="4">
        <f t="shared" si="4"/>
        <v>5235.8212316940671</v>
      </c>
      <c r="D119" s="4">
        <f t="shared" si="5"/>
        <v>3442.4111019612728</v>
      </c>
      <c r="E119" s="4">
        <f t="shared" si="6"/>
        <v>0</v>
      </c>
      <c r="F119" s="4">
        <f t="shared" si="7"/>
        <v>735732.35101955407</v>
      </c>
    </row>
    <row r="120" spans="1:6" x14ac:dyDescent="0.25">
      <c r="A120">
        <f>IF(111&lt;=B$5,111,"")</f>
        <v>111</v>
      </c>
      <c r="B120" s="4">
        <f>IF(A120&lt;&gt;"",IF(111=1,B$6,F119),"")</f>
        <v>735732.35101955407</v>
      </c>
      <c r="C120" s="4">
        <f t="shared" si="4"/>
        <v>5211.4374863885087</v>
      </c>
      <c r="D120" s="4">
        <f t="shared" si="5"/>
        <v>3466.7948472668313</v>
      </c>
      <c r="E120" s="4">
        <f t="shared" si="6"/>
        <v>0</v>
      </c>
      <c r="F120" s="4">
        <f t="shared" si="7"/>
        <v>732265.55617228721</v>
      </c>
    </row>
    <row r="121" spans="1:6" x14ac:dyDescent="0.25">
      <c r="A121">
        <f>IF(112&lt;=B$5,112,"")</f>
        <v>112</v>
      </c>
      <c r="B121" s="4">
        <f>IF(A121&lt;&gt;"",IF(112=1,B$6,F120),"")</f>
        <v>732265.55617228721</v>
      </c>
      <c r="C121" s="4">
        <f t="shared" si="4"/>
        <v>5186.8810228870352</v>
      </c>
      <c r="D121" s="4">
        <f t="shared" si="5"/>
        <v>3491.3513107683048</v>
      </c>
      <c r="E121" s="4">
        <f t="shared" si="6"/>
        <v>0</v>
      </c>
      <c r="F121" s="4">
        <f t="shared" si="7"/>
        <v>728774.20486151893</v>
      </c>
    </row>
    <row r="122" spans="1:6" x14ac:dyDescent="0.25">
      <c r="A122">
        <f>IF(113&lt;=B$5,113,"")</f>
        <v>113</v>
      </c>
      <c r="B122" s="4">
        <f>IF(A122&lt;&gt;"",IF(113=1,B$6,F121),"")</f>
        <v>728774.20486151893</v>
      </c>
      <c r="C122" s="4">
        <f t="shared" si="4"/>
        <v>5162.1506177690926</v>
      </c>
      <c r="D122" s="4">
        <f t="shared" si="5"/>
        <v>3516.0817158862474</v>
      </c>
      <c r="E122" s="4">
        <f t="shared" si="6"/>
        <v>0</v>
      </c>
      <c r="F122" s="4">
        <f t="shared" si="7"/>
        <v>725258.12314563268</v>
      </c>
    </row>
    <row r="123" spans="1:6" x14ac:dyDescent="0.25">
      <c r="A123">
        <f>IF(114&lt;=B$5,114,"")</f>
        <v>114</v>
      </c>
      <c r="B123" s="4">
        <f>IF(A123&lt;&gt;"",IF(114=1,B$6,F122),"")</f>
        <v>725258.12314563268</v>
      </c>
      <c r="C123" s="4">
        <f t="shared" si="4"/>
        <v>5137.2450389482319</v>
      </c>
      <c r="D123" s="4">
        <f t="shared" si="5"/>
        <v>3540.987294707108</v>
      </c>
      <c r="E123" s="4">
        <f t="shared" si="6"/>
        <v>0</v>
      </c>
      <c r="F123" s="4">
        <f t="shared" si="7"/>
        <v>721717.13585092558</v>
      </c>
    </row>
    <row r="124" spans="1:6" x14ac:dyDescent="0.25">
      <c r="A124">
        <f>IF(115&lt;=B$5,115,"")</f>
        <v>115</v>
      </c>
      <c r="B124" s="4">
        <f>IF(A124&lt;&gt;"",IF(115=1,B$6,F123),"")</f>
        <v>721717.13585092558</v>
      </c>
      <c r="C124" s="4">
        <f t="shared" si="4"/>
        <v>5112.1630456107232</v>
      </c>
      <c r="D124" s="4">
        <f t="shared" si="5"/>
        <v>3566.0692880446168</v>
      </c>
      <c r="E124" s="4">
        <f t="shared" si="6"/>
        <v>0</v>
      </c>
      <c r="F124" s="4">
        <f t="shared" si="7"/>
        <v>718151.06656288099</v>
      </c>
    </row>
    <row r="125" spans="1:6" x14ac:dyDescent="0.25">
      <c r="A125">
        <f>IF(116&lt;=B$5,116,"")</f>
        <v>116</v>
      </c>
      <c r="B125" s="4">
        <f>IF(A125&lt;&gt;"",IF(116=1,B$6,F124),"")</f>
        <v>718151.06656288099</v>
      </c>
      <c r="C125" s="4">
        <f t="shared" si="4"/>
        <v>5086.9033881537407</v>
      </c>
      <c r="D125" s="4">
        <f t="shared" si="5"/>
        <v>3591.3289455015993</v>
      </c>
      <c r="E125" s="4">
        <f t="shared" si="6"/>
        <v>0</v>
      </c>
      <c r="F125" s="4">
        <f t="shared" si="7"/>
        <v>714559.7376173794</v>
      </c>
    </row>
    <row r="126" spans="1:6" x14ac:dyDescent="0.25">
      <c r="A126">
        <f>IF(117&lt;=B$5,117,"")</f>
        <v>117</v>
      </c>
      <c r="B126" s="4">
        <f>IF(A126&lt;&gt;"",IF(117=1,B$6,F125),"")</f>
        <v>714559.7376173794</v>
      </c>
      <c r="C126" s="4">
        <f t="shared" si="4"/>
        <v>5061.4648081231044</v>
      </c>
      <c r="D126" s="4">
        <f t="shared" si="5"/>
        <v>3616.7675255322356</v>
      </c>
      <c r="E126" s="4">
        <f t="shared" si="6"/>
        <v>0</v>
      </c>
      <c r="F126" s="4">
        <f t="shared" si="7"/>
        <v>710942.97009184712</v>
      </c>
    </row>
    <row r="127" spans="1:6" x14ac:dyDescent="0.25">
      <c r="A127">
        <f>IF(118&lt;=B$5,118,"")</f>
        <v>118</v>
      </c>
      <c r="B127" s="4">
        <f>IF(A127&lt;&gt;"",IF(118=1,B$6,F126),"")</f>
        <v>710942.97009184712</v>
      </c>
      <c r="C127" s="4">
        <f t="shared" si="4"/>
        <v>5035.8460381505838</v>
      </c>
      <c r="D127" s="4">
        <f t="shared" si="5"/>
        <v>3642.3862955047562</v>
      </c>
      <c r="E127" s="4">
        <f t="shared" si="6"/>
        <v>0</v>
      </c>
      <c r="F127" s="4">
        <f t="shared" si="7"/>
        <v>707300.58379634237</v>
      </c>
    </row>
    <row r="128" spans="1:6" x14ac:dyDescent="0.25">
      <c r="A128">
        <f>IF(119&lt;=B$5,119,"")</f>
        <v>119</v>
      </c>
      <c r="B128" s="4">
        <f>IF(A128&lt;&gt;"",IF(119=1,B$6,F127),"")</f>
        <v>707300.58379634237</v>
      </c>
      <c r="C128" s="4">
        <f t="shared" si="4"/>
        <v>5010.0458018907584</v>
      </c>
      <c r="D128" s="4">
        <f t="shared" si="5"/>
        <v>3668.1865317645816</v>
      </c>
      <c r="E128" s="4">
        <f t="shared" si="6"/>
        <v>0</v>
      </c>
      <c r="F128" s="4">
        <f t="shared" si="7"/>
        <v>703632.3972645778</v>
      </c>
    </row>
    <row r="129" spans="1:6" x14ac:dyDescent="0.25">
      <c r="A129">
        <f>IF(120&lt;=B$5,120,"")</f>
        <v>120</v>
      </c>
      <c r="B129" s="4">
        <f>IF(A129&lt;&gt;"",IF(120=1,B$6,F128),"")</f>
        <v>703632.3972645778</v>
      </c>
      <c r="C129" s="4">
        <f t="shared" si="4"/>
        <v>4984.0628139574264</v>
      </c>
      <c r="D129" s="4">
        <f t="shared" si="5"/>
        <v>3694.1695196979135</v>
      </c>
      <c r="E129" s="4">
        <f t="shared" si="6"/>
        <v>0</v>
      </c>
      <c r="F129" s="4">
        <f t="shared" si="7"/>
        <v>699938.2277448799</v>
      </c>
    </row>
    <row r="130" spans="1:6" x14ac:dyDescent="0.25">
      <c r="A130">
        <f>IF(121&lt;=B$5,121,"")</f>
        <v>121</v>
      </c>
      <c r="B130" s="4">
        <f>IF(A130&lt;&gt;"",IF(121=1,B$6,F129),"")</f>
        <v>699938.2277448799</v>
      </c>
      <c r="C130" s="4">
        <f t="shared" si="4"/>
        <v>4957.8957798595666</v>
      </c>
      <c r="D130" s="4">
        <f t="shared" si="5"/>
        <v>3720.3365537957734</v>
      </c>
      <c r="E130" s="4">
        <f t="shared" si="6"/>
        <v>0</v>
      </c>
      <c r="F130" s="4">
        <f t="shared" si="7"/>
        <v>696217.89119108417</v>
      </c>
    </row>
    <row r="131" spans="1:6" x14ac:dyDescent="0.25">
      <c r="A131">
        <f>IF(122&lt;=B$5,122,"")</f>
        <v>122</v>
      </c>
      <c r="B131" s="4">
        <f>IF(A131&lt;&gt;"",IF(122=1,B$6,F130),"")</f>
        <v>696217.89119108417</v>
      </c>
      <c r="C131" s="4">
        <f t="shared" si="4"/>
        <v>4931.5433959368465</v>
      </c>
      <c r="D131" s="4">
        <f t="shared" si="5"/>
        <v>3746.6889377184934</v>
      </c>
      <c r="E131" s="4">
        <f t="shared" si="6"/>
        <v>0</v>
      </c>
      <c r="F131" s="4">
        <f t="shared" si="7"/>
        <v>692471.20225336566</v>
      </c>
    </row>
    <row r="132" spans="1:6" x14ac:dyDescent="0.25">
      <c r="A132">
        <f>IF(123&lt;=B$5,123,"")</f>
        <v>123</v>
      </c>
      <c r="B132" s="4">
        <f>IF(A132&lt;&gt;"",IF(123=1,B$6,F131),"")</f>
        <v>692471.20225336566</v>
      </c>
      <c r="C132" s="4">
        <f t="shared" si="4"/>
        <v>4905.0043492946734</v>
      </c>
      <c r="D132" s="4">
        <f t="shared" si="5"/>
        <v>3773.2279843606666</v>
      </c>
      <c r="E132" s="4">
        <f t="shared" si="6"/>
        <v>0</v>
      </c>
      <c r="F132" s="4">
        <f t="shared" si="7"/>
        <v>688697.974269005</v>
      </c>
    </row>
    <row r="133" spans="1:6" x14ac:dyDescent="0.25">
      <c r="A133">
        <f>IF(124&lt;=B$5,124,"")</f>
        <v>124</v>
      </c>
      <c r="B133" s="4">
        <f>IF(A133&lt;&gt;"",IF(124=1,B$6,F132),"")</f>
        <v>688697.974269005</v>
      </c>
      <c r="C133" s="4">
        <f t="shared" si="4"/>
        <v>4878.2773177387862</v>
      </c>
      <c r="D133" s="4">
        <f t="shared" si="5"/>
        <v>3799.9550159165537</v>
      </c>
      <c r="E133" s="4">
        <f t="shared" si="6"/>
        <v>0</v>
      </c>
      <c r="F133" s="4">
        <f t="shared" si="7"/>
        <v>684898.01925308839</v>
      </c>
    </row>
    <row r="134" spans="1:6" x14ac:dyDescent="0.25">
      <c r="A134">
        <f>IF(125&lt;=B$5,125,"")</f>
        <v>125</v>
      </c>
      <c r="B134" s="4">
        <f>IF(A134&lt;&gt;"",IF(125=1,B$6,F133),"")</f>
        <v>684898.01925308839</v>
      </c>
      <c r="C134" s="4">
        <f t="shared" si="4"/>
        <v>4851.3609697093761</v>
      </c>
      <c r="D134" s="4">
        <f t="shared" si="5"/>
        <v>3826.8713639459638</v>
      </c>
      <c r="E134" s="4">
        <f t="shared" si="6"/>
        <v>0</v>
      </c>
      <c r="F134" s="4">
        <f t="shared" si="7"/>
        <v>681071.14788914239</v>
      </c>
    </row>
    <row r="135" spans="1:6" x14ac:dyDescent="0.25">
      <c r="A135">
        <f>IF(126&lt;=B$5,126,"")</f>
        <v>126</v>
      </c>
      <c r="B135" s="4">
        <f>IF(A135&lt;&gt;"",IF(126=1,B$6,F134),"")</f>
        <v>681071.14788914239</v>
      </c>
      <c r="C135" s="4">
        <f t="shared" si="4"/>
        <v>4824.2539642147585</v>
      </c>
      <c r="D135" s="4">
        <f t="shared" si="5"/>
        <v>3853.9783694405814</v>
      </c>
      <c r="E135" s="4">
        <f t="shared" si="6"/>
        <v>0</v>
      </c>
      <c r="F135" s="4">
        <f t="shared" si="7"/>
        <v>677217.16951970186</v>
      </c>
    </row>
    <row r="136" spans="1:6" x14ac:dyDescent="0.25">
      <c r="A136">
        <f>IF(127&lt;=B$5,127,"")</f>
        <v>127</v>
      </c>
      <c r="B136" s="4">
        <f>IF(A136&lt;&gt;"",IF(127=1,B$6,F135),"")</f>
        <v>677217.16951970186</v>
      </c>
      <c r="C136" s="4">
        <f t="shared" si="4"/>
        <v>4796.9549507645552</v>
      </c>
      <c r="D136" s="4">
        <f t="shared" si="5"/>
        <v>3881.2773828907848</v>
      </c>
      <c r="E136" s="4">
        <f t="shared" si="6"/>
        <v>0</v>
      </c>
      <c r="F136" s="4">
        <f t="shared" si="7"/>
        <v>673335.89213681105</v>
      </c>
    </row>
    <row r="137" spans="1:6" x14ac:dyDescent="0.25">
      <c r="A137">
        <f>IF(128&lt;=B$5,128,"")</f>
        <v>128</v>
      </c>
      <c r="B137" s="4">
        <f>IF(A137&lt;&gt;"",IF(128=1,B$6,F136),"")</f>
        <v>673335.89213681105</v>
      </c>
      <c r="C137" s="4">
        <f t="shared" si="4"/>
        <v>4769.4625693024118</v>
      </c>
      <c r="D137" s="4">
        <f t="shared" si="5"/>
        <v>3908.7697643529282</v>
      </c>
      <c r="E137" s="4">
        <f t="shared" si="6"/>
        <v>0</v>
      </c>
      <c r="F137" s="4">
        <f t="shared" si="7"/>
        <v>669427.12237245811</v>
      </c>
    </row>
    <row r="138" spans="1:6" x14ac:dyDescent="0.25">
      <c r="A138">
        <f>IF(129&lt;=B$5,129,"")</f>
        <v>129</v>
      </c>
      <c r="B138" s="4">
        <f>IF(A138&lt;&gt;"",IF(129=1,B$6,F137),"")</f>
        <v>669427.12237245811</v>
      </c>
      <c r="C138" s="4">
        <f t="shared" ref="C138:C201" si="8">IF(A138&lt;&gt;"",B138*$E$4,"")</f>
        <v>4741.7754501382451</v>
      </c>
      <c r="D138" s="4">
        <f t="shared" ref="D138:D201" si="9">IF(A138&lt;&gt;"",$E$5-C138,"")</f>
        <v>3936.4568835170949</v>
      </c>
      <c r="E138" s="4">
        <f t="shared" ref="E138:E201" si="10">IF(A138&lt;&gt;"",$B$7,"")</f>
        <v>0</v>
      </c>
      <c r="F138" s="4">
        <f t="shared" ref="F138:F201" si="11">IF(A138&lt;&gt;"",MAX(0,B138-D138-E138),"")</f>
        <v>665490.66548894101</v>
      </c>
    </row>
    <row r="139" spans="1:6" x14ac:dyDescent="0.25">
      <c r="A139">
        <f>IF(130&lt;=B$5,130,"")</f>
        <v>130</v>
      </c>
      <c r="B139" s="4">
        <f>IF(A139&lt;&gt;"",IF(130=1,B$6,F138),"")</f>
        <v>665490.66548894101</v>
      </c>
      <c r="C139" s="4">
        <f t="shared" si="8"/>
        <v>4713.892213879999</v>
      </c>
      <c r="D139" s="4">
        <f t="shared" si="9"/>
        <v>3964.340119775341</v>
      </c>
      <c r="E139" s="4">
        <f t="shared" si="10"/>
        <v>0</v>
      </c>
      <c r="F139" s="4">
        <f t="shared" si="11"/>
        <v>661526.32536916563</v>
      </c>
    </row>
    <row r="140" spans="1:6" x14ac:dyDescent="0.25">
      <c r="A140">
        <f>IF(131&lt;=B$5,131,"")</f>
        <v>131</v>
      </c>
      <c r="B140" s="4">
        <f>IF(A140&lt;&gt;"",IF(131=1,B$6,F139),"")</f>
        <v>661526.32536916563</v>
      </c>
      <c r="C140" s="4">
        <f t="shared" si="8"/>
        <v>4685.8114713649238</v>
      </c>
      <c r="D140" s="4">
        <f t="shared" si="9"/>
        <v>3992.4208622904162</v>
      </c>
      <c r="E140" s="4">
        <f t="shared" si="10"/>
        <v>0</v>
      </c>
      <c r="F140" s="4">
        <f t="shared" si="11"/>
        <v>657533.9045068752</v>
      </c>
    </row>
    <row r="141" spans="1:6" x14ac:dyDescent="0.25">
      <c r="A141">
        <f>IF(132&lt;=B$5,132,"")</f>
        <v>132</v>
      </c>
      <c r="B141" s="4">
        <f>IF(A141&lt;&gt;"",IF(132=1,B$6,F140),"")</f>
        <v>657533.9045068752</v>
      </c>
      <c r="C141" s="4">
        <f t="shared" si="8"/>
        <v>4657.531823590366</v>
      </c>
      <c r="D141" s="4">
        <f t="shared" si="9"/>
        <v>4020.700510064974</v>
      </c>
      <c r="E141" s="4">
        <f t="shared" si="10"/>
        <v>0</v>
      </c>
      <c r="F141" s="4">
        <f t="shared" si="11"/>
        <v>653513.20399681025</v>
      </c>
    </row>
    <row r="142" spans="1:6" x14ac:dyDescent="0.25">
      <c r="A142">
        <f>IF(133&lt;=B$5,133,"")</f>
        <v>133</v>
      </c>
      <c r="B142" s="4">
        <f>IF(A142&lt;&gt;"",IF(133=1,B$6,F141),"")</f>
        <v>653513.20399681025</v>
      </c>
      <c r="C142" s="4">
        <f t="shared" si="8"/>
        <v>4629.0518616440731</v>
      </c>
      <c r="D142" s="4">
        <f t="shared" si="9"/>
        <v>4049.1804720112668</v>
      </c>
      <c r="E142" s="4">
        <f t="shared" si="10"/>
        <v>0</v>
      </c>
      <c r="F142" s="4">
        <f t="shared" si="11"/>
        <v>649464.02352479903</v>
      </c>
    </row>
    <row r="143" spans="1:6" x14ac:dyDescent="0.25">
      <c r="A143">
        <f>IF(134&lt;=B$5,134,"")</f>
        <v>134</v>
      </c>
      <c r="B143" s="4">
        <f>IF(A143&lt;&gt;"",IF(134=1,B$6,F142),"")</f>
        <v>649464.02352479903</v>
      </c>
      <c r="C143" s="4">
        <f t="shared" si="8"/>
        <v>4600.3701666339939</v>
      </c>
      <c r="D143" s="4">
        <f t="shared" si="9"/>
        <v>4077.8621670213461</v>
      </c>
      <c r="E143" s="4">
        <f t="shared" si="10"/>
        <v>0</v>
      </c>
      <c r="F143" s="4">
        <f t="shared" si="11"/>
        <v>645386.16135777766</v>
      </c>
    </row>
    <row r="144" spans="1:6" x14ac:dyDescent="0.25">
      <c r="A144">
        <f>IF(135&lt;=B$5,135,"")</f>
        <v>135</v>
      </c>
      <c r="B144" s="4">
        <f>IF(A144&lt;&gt;"",IF(135=1,B$6,F143),"")</f>
        <v>645386.16135777766</v>
      </c>
      <c r="C144" s="4">
        <f t="shared" si="8"/>
        <v>4571.4853096175921</v>
      </c>
      <c r="D144" s="4">
        <f t="shared" si="9"/>
        <v>4106.7470240377479</v>
      </c>
      <c r="E144" s="4">
        <f t="shared" si="10"/>
        <v>0</v>
      </c>
      <c r="F144" s="4">
        <f t="shared" si="11"/>
        <v>641279.4143337399</v>
      </c>
    </row>
    <row r="145" spans="1:6" x14ac:dyDescent="0.25">
      <c r="A145">
        <f>IF(136&lt;=B$5,136,"")</f>
        <v>136</v>
      </c>
      <c r="B145" s="4">
        <f>IF(A145&lt;&gt;"",IF(136=1,B$6,F144),"")</f>
        <v>641279.4143337399</v>
      </c>
      <c r="C145" s="4">
        <f t="shared" si="8"/>
        <v>4542.3958515306576</v>
      </c>
      <c r="D145" s="4">
        <f t="shared" si="9"/>
        <v>4135.8364821246823</v>
      </c>
      <c r="E145" s="4">
        <f t="shared" si="10"/>
        <v>0</v>
      </c>
      <c r="F145" s="4">
        <f t="shared" si="11"/>
        <v>637143.57785161526</v>
      </c>
    </row>
    <row r="146" spans="1:6" x14ac:dyDescent="0.25">
      <c r="A146">
        <f>IF(137&lt;=B$5,137,"")</f>
        <v>137</v>
      </c>
      <c r="B146" s="4">
        <f>IF(A146&lt;&gt;"",IF(137=1,B$6,F145),"")</f>
        <v>637143.57785161526</v>
      </c>
      <c r="C146" s="4">
        <f t="shared" si="8"/>
        <v>4513.1003431156087</v>
      </c>
      <c r="D146" s="4">
        <f t="shared" si="9"/>
        <v>4165.1319905397313</v>
      </c>
      <c r="E146" s="4">
        <f t="shared" si="10"/>
        <v>0</v>
      </c>
      <c r="F146" s="4">
        <f t="shared" si="11"/>
        <v>632978.44586107554</v>
      </c>
    </row>
    <row r="147" spans="1:6" x14ac:dyDescent="0.25">
      <c r="A147">
        <f>IF(138&lt;=B$5,138,"")</f>
        <v>138</v>
      </c>
      <c r="B147" s="4">
        <f>IF(A147&lt;&gt;"",IF(138=1,B$6,F146),"")</f>
        <v>632978.44586107554</v>
      </c>
      <c r="C147" s="4">
        <f t="shared" si="8"/>
        <v>4483.5973248492855</v>
      </c>
      <c r="D147" s="4">
        <f t="shared" si="9"/>
        <v>4194.6350088060544</v>
      </c>
      <c r="E147" s="4">
        <f t="shared" si="10"/>
        <v>0</v>
      </c>
      <c r="F147" s="4">
        <f t="shared" si="11"/>
        <v>628783.81085226953</v>
      </c>
    </row>
    <row r="148" spans="1:6" x14ac:dyDescent="0.25">
      <c r="A148">
        <f>IF(139&lt;=B$5,139,"")</f>
        <v>139</v>
      </c>
      <c r="B148" s="4">
        <f>IF(A148&lt;&gt;"",IF(139=1,B$6,F147),"")</f>
        <v>628783.81085226953</v>
      </c>
      <c r="C148" s="4">
        <f t="shared" si="8"/>
        <v>4453.8853268702424</v>
      </c>
      <c r="D148" s="4">
        <f t="shared" si="9"/>
        <v>4224.3470067850976</v>
      </c>
      <c r="E148" s="4">
        <f t="shared" si="10"/>
        <v>0</v>
      </c>
      <c r="F148" s="4">
        <f t="shared" si="11"/>
        <v>624559.46384548442</v>
      </c>
    </row>
    <row r="149" spans="1:6" x14ac:dyDescent="0.25">
      <c r="A149">
        <f>IF(140&lt;=B$5,140,"")</f>
        <v>140</v>
      </c>
      <c r="B149" s="4">
        <f>IF(A149&lt;&gt;"",IF(140=1,B$6,F148),"")</f>
        <v>624559.46384548442</v>
      </c>
      <c r="C149" s="4">
        <f t="shared" si="8"/>
        <v>4423.9628689055153</v>
      </c>
      <c r="D149" s="4">
        <f t="shared" si="9"/>
        <v>4254.2694647498247</v>
      </c>
      <c r="E149" s="4">
        <f t="shared" si="10"/>
        <v>0</v>
      </c>
      <c r="F149" s="4">
        <f t="shared" si="11"/>
        <v>620305.19438073458</v>
      </c>
    </row>
    <row r="150" spans="1:6" x14ac:dyDescent="0.25">
      <c r="A150">
        <f>IF(141&lt;=B$5,141,"")</f>
        <v>141</v>
      </c>
      <c r="B150" s="4">
        <f>IF(A150&lt;&gt;"",IF(141=1,B$6,F149),"")</f>
        <v>620305.19438073458</v>
      </c>
      <c r="C150" s="4">
        <f t="shared" si="8"/>
        <v>4393.8284601968699</v>
      </c>
      <c r="D150" s="4">
        <f t="shared" si="9"/>
        <v>4284.4038734584701</v>
      </c>
      <c r="E150" s="4">
        <f t="shared" si="10"/>
        <v>0</v>
      </c>
      <c r="F150" s="4">
        <f t="shared" si="11"/>
        <v>616020.79050727608</v>
      </c>
    </row>
    <row r="151" spans="1:6" x14ac:dyDescent="0.25">
      <c r="A151">
        <f>IF(142&lt;=B$5,142,"")</f>
        <v>142</v>
      </c>
      <c r="B151" s="4">
        <f>IF(A151&lt;&gt;"",IF(142=1,B$6,F150),"")</f>
        <v>616020.79050727608</v>
      </c>
      <c r="C151" s="4">
        <f t="shared" si="8"/>
        <v>4363.4805994265389</v>
      </c>
      <c r="D151" s="4">
        <f t="shared" si="9"/>
        <v>4314.7517342288011</v>
      </c>
      <c r="E151" s="4">
        <f t="shared" si="10"/>
        <v>0</v>
      </c>
      <c r="F151" s="4">
        <f t="shared" si="11"/>
        <v>611706.03877304727</v>
      </c>
    </row>
    <row r="152" spans="1:6" x14ac:dyDescent="0.25">
      <c r="A152">
        <f>IF(143&lt;=B$5,143,"")</f>
        <v>143</v>
      </c>
      <c r="B152" s="4">
        <f>IF(A152&lt;&gt;"",IF(143=1,B$6,F151),"")</f>
        <v>611706.03877304727</v>
      </c>
      <c r="C152" s="4">
        <f t="shared" si="8"/>
        <v>4332.9177746424184</v>
      </c>
      <c r="D152" s="4">
        <f t="shared" si="9"/>
        <v>4345.3145590129216</v>
      </c>
      <c r="E152" s="4">
        <f t="shared" si="10"/>
        <v>0</v>
      </c>
      <c r="F152" s="4">
        <f t="shared" si="11"/>
        <v>607360.72421403439</v>
      </c>
    </row>
    <row r="153" spans="1:6" x14ac:dyDescent="0.25">
      <c r="A153">
        <f>IF(144&lt;=B$5,144,"")</f>
        <v>144</v>
      </c>
      <c r="B153" s="4">
        <f>IF(A153&lt;&gt;"",IF(144=1,B$6,F152),"")</f>
        <v>607360.72421403439</v>
      </c>
      <c r="C153" s="4">
        <f t="shared" si="8"/>
        <v>4302.1384631827441</v>
      </c>
      <c r="D153" s="4">
        <f t="shared" si="9"/>
        <v>4376.0938704725959</v>
      </c>
      <c r="E153" s="4">
        <f t="shared" si="10"/>
        <v>0</v>
      </c>
      <c r="F153" s="4">
        <f t="shared" si="11"/>
        <v>602984.63034356176</v>
      </c>
    </row>
    <row r="154" spans="1:6" x14ac:dyDescent="0.25">
      <c r="A154">
        <f>IF(145&lt;=B$5,145,"")</f>
        <v>145</v>
      </c>
      <c r="B154" s="4">
        <f>IF(A154&lt;&gt;"",IF(145=1,B$6,F153),"")</f>
        <v>602984.63034356176</v>
      </c>
      <c r="C154" s="4">
        <f t="shared" si="8"/>
        <v>4271.1411316002295</v>
      </c>
      <c r="D154" s="4">
        <f t="shared" si="9"/>
        <v>4407.0912020551104</v>
      </c>
      <c r="E154" s="4">
        <f t="shared" si="10"/>
        <v>0</v>
      </c>
      <c r="F154" s="4">
        <f t="shared" si="11"/>
        <v>598577.53914150666</v>
      </c>
    </row>
    <row r="155" spans="1:6" x14ac:dyDescent="0.25">
      <c r="A155">
        <f>IF(146&lt;=B$5,146,"")</f>
        <v>146</v>
      </c>
      <c r="B155" s="4">
        <f>IF(A155&lt;&gt;"",IF(146=1,B$6,F154),"")</f>
        <v>598577.53914150666</v>
      </c>
      <c r="C155" s="4">
        <f t="shared" si="8"/>
        <v>4239.9242355856722</v>
      </c>
      <c r="D155" s="4">
        <f t="shared" si="9"/>
        <v>4438.3080980696677</v>
      </c>
      <c r="E155" s="4">
        <f t="shared" si="10"/>
        <v>0</v>
      </c>
      <c r="F155" s="4">
        <f t="shared" si="11"/>
        <v>594139.23104343703</v>
      </c>
    </row>
    <row r="156" spans="1:6" x14ac:dyDescent="0.25">
      <c r="A156">
        <f>IF(147&lt;=B$5,147,"")</f>
        <v>147</v>
      </c>
      <c r="B156" s="4">
        <f>IF(A156&lt;&gt;"",IF(147=1,B$6,F155),"")</f>
        <v>594139.23104343703</v>
      </c>
      <c r="C156" s="4">
        <f t="shared" si="8"/>
        <v>4208.4862198910123</v>
      </c>
      <c r="D156" s="4">
        <f t="shared" si="9"/>
        <v>4469.7461137643277</v>
      </c>
      <c r="E156" s="4">
        <f t="shared" si="10"/>
        <v>0</v>
      </c>
      <c r="F156" s="4">
        <f t="shared" si="11"/>
        <v>589669.48492967268</v>
      </c>
    </row>
    <row r="157" spans="1:6" x14ac:dyDescent="0.25">
      <c r="A157">
        <f>IF(148&lt;=B$5,148,"")</f>
        <v>148</v>
      </c>
      <c r="B157" s="4">
        <f>IF(A157&lt;&gt;"",IF(148=1,B$6,F156),"")</f>
        <v>589669.48492967268</v>
      </c>
      <c r="C157" s="4">
        <f t="shared" si="8"/>
        <v>4176.8255182518487</v>
      </c>
      <c r="D157" s="4">
        <f t="shared" si="9"/>
        <v>4501.4068154034912</v>
      </c>
      <c r="E157" s="4">
        <f t="shared" si="10"/>
        <v>0</v>
      </c>
      <c r="F157" s="4">
        <f t="shared" si="11"/>
        <v>585168.07811426918</v>
      </c>
    </row>
    <row r="158" spans="1:6" x14ac:dyDescent="0.25">
      <c r="A158">
        <f>IF(149&lt;=B$5,149,"")</f>
        <v>149</v>
      </c>
      <c r="B158" s="4">
        <f>IF(A158&lt;&gt;"",IF(149=1,B$6,F157),"")</f>
        <v>585168.07811426918</v>
      </c>
      <c r="C158" s="4">
        <f t="shared" si="8"/>
        <v>4144.9405533094068</v>
      </c>
      <c r="D158" s="4">
        <f t="shared" si="9"/>
        <v>4533.2917803459331</v>
      </c>
      <c r="E158" s="4">
        <f t="shared" si="10"/>
        <v>0</v>
      </c>
      <c r="F158" s="4">
        <f t="shared" si="11"/>
        <v>580634.78633392323</v>
      </c>
    </row>
    <row r="159" spans="1:6" x14ac:dyDescent="0.25">
      <c r="A159">
        <f>IF(150&lt;=B$5,150,"")</f>
        <v>150</v>
      </c>
      <c r="B159" s="4">
        <f>IF(A159&lt;&gt;"",IF(150=1,B$6,F158),"")</f>
        <v>580634.78633392323</v>
      </c>
      <c r="C159" s="4">
        <f t="shared" si="8"/>
        <v>4112.8297365319568</v>
      </c>
      <c r="D159" s="4">
        <f t="shared" si="9"/>
        <v>4565.4025971233832</v>
      </c>
      <c r="E159" s="4">
        <f t="shared" si="10"/>
        <v>0</v>
      </c>
      <c r="F159" s="4">
        <f t="shared" si="11"/>
        <v>576069.38373679982</v>
      </c>
    </row>
    <row r="160" spans="1:6" x14ac:dyDescent="0.25">
      <c r="A160">
        <f>IF(151&lt;=B$5,151,"")</f>
        <v>151</v>
      </c>
      <c r="B160" s="4">
        <f>IF(A160&lt;&gt;"",IF(151=1,B$6,F159),"")</f>
        <v>576069.38373679982</v>
      </c>
      <c r="C160" s="4">
        <f t="shared" si="8"/>
        <v>4080.4914681356659</v>
      </c>
      <c r="D160" s="4">
        <f t="shared" si="9"/>
        <v>4597.7408655196741</v>
      </c>
      <c r="E160" s="4">
        <f t="shared" si="10"/>
        <v>0</v>
      </c>
      <c r="F160" s="4">
        <f t="shared" si="11"/>
        <v>571471.6428712802</v>
      </c>
    </row>
    <row r="161" spans="1:6" x14ac:dyDescent="0.25">
      <c r="A161">
        <f>IF(152&lt;=B$5,152,"")</f>
        <v>152</v>
      </c>
      <c r="B161" s="4">
        <f>IF(A161&lt;&gt;"",IF(152=1,B$6,F160),"")</f>
        <v>571471.6428712802</v>
      </c>
      <c r="C161" s="4">
        <f t="shared" si="8"/>
        <v>4047.9241370049017</v>
      </c>
      <c r="D161" s="4">
        <f t="shared" si="9"/>
        <v>4630.3081966504378</v>
      </c>
      <c r="E161" s="4">
        <f t="shared" si="10"/>
        <v>0</v>
      </c>
      <c r="F161" s="4">
        <f t="shared" si="11"/>
        <v>566841.33467462973</v>
      </c>
    </row>
    <row r="162" spans="1:6" x14ac:dyDescent="0.25">
      <c r="A162">
        <f>IF(153&lt;=B$5,153,"")</f>
        <v>153</v>
      </c>
      <c r="B162" s="4">
        <f>IF(A162&lt;&gt;"",IF(153=1,B$6,F161),"")</f>
        <v>566841.33467462973</v>
      </c>
      <c r="C162" s="4">
        <f t="shared" si="8"/>
        <v>4015.1261206119607</v>
      </c>
      <c r="D162" s="4">
        <f t="shared" si="9"/>
        <v>4663.1062130433793</v>
      </c>
      <c r="E162" s="4">
        <f t="shared" si="10"/>
        <v>0</v>
      </c>
      <c r="F162" s="4">
        <f t="shared" si="11"/>
        <v>562178.2284615864</v>
      </c>
    </row>
    <row r="163" spans="1:6" x14ac:dyDescent="0.25">
      <c r="A163">
        <f>IF(154&lt;=B$5,154,"")</f>
        <v>154</v>
      </c>
      <c r="B163" s="4">
        <f>IF(A163&lt;&gt;"",IF(154=1,B$6,F162),"")</f>
        <v>562178.2284615864</v>
      </c>
      <c r="C163" s="4">
        <f t="shared" si="8"/>
        <v>3982.0957849362371</v>
      </c>
      <c r="D163" s="4">
        <f t="shared" si="9"/>
        <v>4696.1365487191033</v>
      </c>
      <c r="E163" s="4">
        <f t="shared" si="10"/>
        <v>0</v>
      </c>
      <c r="F163" s="4">
        <f t="shared" si="11"/>
        <v>557482.09191286727</v>
      </c>
    </row>
    <row r="164" spans="1:6" x14ac:dyDescent="0.25">
      <c r="A164">
        <f>IF(155&lt;=B$5,155,"")</f>
        <v>155</v>
      </c>
      <c r="B164" s="4">
        <f>IF(A164&lt;&gt;"",IF(155=1,B$6,F163),"")</f>
        <v>557482.09191286727</v>
      </c>
      <c r="C164" s="4">
        <f t="shared" si="8"/>
        <v>3948.8314843828102</v>
      </c>
      <c r="D164" s="4">
        <f t="shared" si="9"/>
        <v>4729.4008492725297</v>
      </c>
      <c r="E164" s="4">
        <f t="shared" si="10"/>
        <v>0</v>
      </c>
      <c r="F164" s="4">
        <f t="shared" si="11"/>
        <v>552752.69106359477</v>
      </c>
    </row>
    <row r="165" spans="1:6" x14ac:dyDescent="0.25">
      <c r="A165">
        <f>IF(156&lt;=B$5,156,"")</f>
        <v>156</v>
      </c>
      <c r="B165" s="4">
        <f>IF(A165&lt;&gt;"",IF(156=1,B$6,F164),"")</f>
        <v>552752.69106359477</v>
      </c>
      <c r="C165" s="4">
        <f t="shared" si="8"/>
        <v>3915.3315617004632</v>
      </c>
      <c r="D165" s="4">
        <f t="shared" si="9"/>
        <v>4762.9007719548772</v>
      </c>
      <c r="E165" s="4">
        <f t="shared" si="10"/>
        <v>0</v>
      </c>
      <c r="F165" s="4">
        <f t="shared" si="11"/>
        <v>547989.79029163986</v>
      </c>
    </row>
    <row r="166" spans="1:6" x14ac:dyDescent="0.25">
      <c r="A166">
        <f>IF(157&lt;=B$5,157,"")</f>
        <v>157</v>
      </c>
      <c r="B166" s="4">
        <f>IF(A166&lt;&gt;"",IF(157=1,B$6,F165),"")</f>
        <v>547989.79029163986</v>
      </c>
      <c r="C166" s="4">
        <f t="shared" si="8"/>
        <v>3881.5943478991157</v>
      </c>
      <c r="D166" s="4">
        <f t="shared" si="9"/>
        <v>4796.6379857562242</v>
      </c>
      <c r="E166" s="4">
        <f t="shared" si="10"/>
        <v>0</v>
      </c>
      <c r="F166" s="4">
        <f t="shared" si="11"/>
        <v>543193.15230588359</v>
      </c>
    </row>
    <row r="167" spans="1:6" x14ac:dyDescent="0.25">
      <c r="A167">
        <f>IF(158&lt;=B$5,158,"")</f>
        <v>158</v>
      </c>
      <c r="B167" s="4">
        <f>IF(A167&lt;&gt;"",IF(158=1,B$6,F166),"")</f>
        <v>543193.15230588359</v>
      </c>
      <c r="C167" s="4">
        <f t="shared" si="8"/>
        <v>3847.6181621666756</v>
      </c>
      <c r="D167" s="4">
        <f t="shared" si="9"/>
        <v>4830.6141714886644</v>
      </c>
      <c r="E167" s="4">
        <f t="shared" si="10"/>
        <v>0</v>
      </c>
      <c r="F167" s="4">
        <f t="shared" si="11"/>
        <v>538362.53813439491</v>
      </c>
    </row>
    <row r="168" spans="1:6" x14ac:dyDescent="0.25">
      <c r="A168">
        <f>IF(159&lt;=B$5,159,"")</f>
        <v>159</v>
      </c>
      <c r="B168" s="4">
        <f>IF(A168&lt;&gt;"",IF(159=1,B$6,F167),"")</f>
        <v>538362.53813439491</v>
      </c>
      <c r="C168" s="4">
        <f t="shared" si="8"/>
        <v>3813.4013117852974</v>
      </c>
      <c r="D168" s="4">
        <f t="shared" si="9"/>
        <v>4864.8310218700426</v>
      </c>
      <c r="E168" s="4">
        <f t="shared" si="10"/>
        <v>0</v>
      </c>
      <c r="F168" s="4">
        <f t="shared" si="11"/>
        <v>533497.70711252489</v>
      </c>
    </row>
    <row r="169" spans="1:6" x14ac:dyDescent="0.25">
      <c r="A169">
        <f>IF(160&lt;=B$5,160,"")</f>
        <v>160</v>
      </c>
      <c r="B169" s="4">
        <f>IF(A169&lt;&gt;"",IF(160=1,B$6,F168),"")</f>
        <v>533497.70711252489</v>
      </c>
      <c r="C169" s="4">
        <f t="shared" si="8"/>
        <v>3778.9420920470516</v>
      </c>
      <c r="D169" s="4">
        <f t="shared" si="9"/>
        <v>4899.2902416082889</v>
      </c>
      <c r="E169" s="4">
        <f t="shared" si="10"/>
        <v>0</v>
      </c>
      <c r="F169" s="4">
        <f t="shared" si="11"/>
        <v>528598.41687091661</v>
      </c>
    </row>
    <row r="170" spans="1:6" x14ac:dyDescent="0.25">
      <c r="A170">
        <f>IF(161&lt;=B$5,161,"")</f>
        <v>161</v>
      </c>
      <c r="B170" s="4">
        <f>IF(A170&lt;&gt;"",IF(161=1,B$6,F169),"")</f>
        <v>528598.41687091661</v>
      </c>
      <c r="C170" s="4">
        <f t="shared" si="8"/>
        <v>3744.2387861689931</v>
      </c>
      <c r="D170" s="4">
        <f t="shared" si="9"/>
        <v>4933.9935474863469</v>
      </c>
      <c r="E170" s="4">
        <f t="shared" si="10"/>
        <v>0</v>
      </c>
      <c r="F170" s="4">
        <f t="shared" si="11"/>
        <v>523664.42332343024</v>
      </c>
    </row>
    <row r="171" spans="1:6" x14ac:dyDescent="0.25">
      <c r="A171">
        <f>IF(162&lt;=B$5,162,"")</f>
        <v>162</v>
      </c>
      <c r="B171" s="4">
        <f>IF(A171&lt;&gt;"",IF(162=1,B$6,F170),"")</f>
        <v>523664.42332343024</v>
      </c>
      <c r="C171" s="4">
        <f t="shared" si="8"/>
        <v>3709.2896652076311</v>
      </c>
      <c r="D171" s="4">
        <f t="shared" si="9"/>
        <v>4968.9426684477094</v>
      </c>
      <c r="E171" s="4">
        <f t="shared" si="10"/>
        <v>0</v>
      </c>
      <c r="F171" s="4">
        <f t="shared" si="11"/>
        <v>518695.4806549825</v>
      </c>
    </row>
    <row r="172" spans="1:6" x14ac:dyDescent="0.25">
      <c r="A172">
        <f>IF(163&lt;=B$5,163,"")</f>
        <v>163</v>
      </c>
      <c r="B172" s="4">
        <f>IF(A172&lt;&gt;"",IF(163=1,B$6,F171),"")</f>
        <v>518695.4806549825</v>
      </c>
      <c r="C172" s="4">
        <f t="shared" si="8"/>
        <v>3674.0929879727928</v>
      </c>
      <c r="D172" s="4">
        <f t="shared" si="9"/>
        <v>5004.1393456825472</v>
      </c>
      <c r="E172" s="4">
        <f t="shared" si="10"/>
        <v>0</v>
      </c>
      <c r="F172" s="4">
        <f t="shared" si="11"/>
        <v>513691.34130929993</v>
      </c>
    </row>
    <row r="173" spans="1:6" x14ac:dyDescent="0.25">
      <c r="A173">
        <f>IF(164&lt;=B$5,164,"")</f>
        <v>164</v>
      </c>
      <c r="B173" s="4">
        <f>IF(A173&lt;&gt;"",IF(164=1,B$6,F172),"")</f>
        <v>513691.34130929993</v>
      </c>
      <c r="C173" s="4">
        <f t="shared" si="8"/>
        <v>3638.6470009408749</v>
      </c>
      <c r="D173" s="4">
        <f t="shared" si="9"/>
        <v>5039.585332714465</v>
      </c>
      <c r="E173" s="4">
        <f t="shared" si="10"/>
        <v>0</v>
      </c>
      <c r="F173" s="4">
        <f t="shared" si="11"/>
        <v>508651.75597658544</v>
      </c>
    </row>
    <row r="174" spans="1:6" x14ac:dyDescent="0.25">
      <c r="A174">
        <f>IF(165&lt;=B$5,165,"")</f>
        <v>165</v>
      </c>
      <c r="B174" s="4">
        <f>IF(A174&lt;&gt;"",IF(165=1,B$6,F173),"")</f>
        <v>508651.75597658544</v>
      </c>
      <c r="C174" s="4">
        <f t="shared" si="8"/>
        <v>3602.9499381674805</v>
      </c>
      <c r="D174" s="4">
        <f t="shared" si="9"/>
        <v>5075.2823954878595</v>
      </c>
      <c r="E174" s="4">
        <f t="shared" si="10"/>
        <v>0</v>
      </c>
      <c r="F174" s="4">
        <f t="shared" si="11"/>
        <v>503576.47358109755</v>
      </c>
    </row>
    <row r="175" spans="1:6" x14ac:dyDescent="0.25">
      <c r="A175">
        <f>IF(166&lt;=B$5,166,"")</f>
        <v>166</v>
      </c>
      <c r="B175" s="4">
        <f>IF(A175&lt;&gt;"",IF(166=1,B$6,F174),"")</f>
        <v>503576.47358109755</v>
      </c>
      <c r="C175" s="4">
        <f t="shared" si="8"/>
        <v>3567.0000211994411</v>
      </c>
      <c r="D175" s="4">
        <f t="shared" si="9"/>
        <v>5111.2323124558989</v>
      </c>
      <c r="E175" s="4">
        <f t="shared" si="10"/>
        <v>0</v>
      </c>
      <c r="F175" s="4">
        <f t="shared" si="11"/>
        <v>498465.24126864166</v>
      </c>
    </row>
    <row r="176" spans="1:6" x14ac:dyDescent="0.25">
      <c r="A176">
        <f>IF(167&lt;=B$5,167,"")</f>
        <v>167</v>
      </c>
      <c r="B176" s="4">
        <f>IF(A176&lt;&gt;"",IF(167=1,B$6,F175),"")</f>
        <v>498465.24126864166</v>
      </c>
      <c r="C176" s="4">
        <f t="shared" si="8"/>
        <v>3530.795458986212</v>
      </c>
      <c r="D176" s="4">
        <f t="shared" si="9"/>
        <v>5147.436874669128</v>
      </c>
      <c r="E176" s="4">
        <f t="shared" si="10"/>
        <v>0</v>
      </c>
      <c r="F176" s="4">
        <f t="shared" si="11"/>
        <v>493317.80439397256</v>
      </c>
    </row>
    <row r="177" spans="1:6" x14ac:dyDescent="0.25">
      <c r="A177">
        <f>IF(168&lt;=B$5,168,"")</f>
        <v>168</v>
      </c>
      <c r="B177" s="4">
        <f>IF(A177&lt;&gt;"",IF(168=1,B$6,F176),"")</f>
        <v>493317.80439397256</v>
      </c>
      <c r="C177" s="4">
        <f t="shared" si="8"/>
        <v>3494.3344477906394</v>
      </c>
      <c r="D177" s="4">
        <f t="shared" si="9"/>
        <v>5183.8978858647006</v>
      </c>
      <c r="E177" s="4">
        <f t="shared" si="10"/>
        <v>0</v>
      </c>
      <c r="F177" s="4">
        <f t="shared" si="11"/>
        <v>488133.90650810784</v>
      </c>
    </row>
    <row r="178" spans="1:6" x14ac:dyDescent="0.25">
      <c r="A178">
        <f>IF(169&lt;=B$5,169,"")</f>
        <v>169</v>
      </c>
      <c r="B178" s="4">
        <f>IF(A178&lt;&gt;"",IF(169=1,B$6,F177),"")</f>
        <v>488133.90650810784</v>
      </c>
      <c r="C178" s="4">
        <f t="shared" si="8"/>
        <v>3457.6151710990976</v>
      </c>
      <c r="D178" s="4">
        <f t="shared" si="9"/>
        <v>5220.617162556242</v>
      </c>
      <c r="E178" s="4">
        <f t="shared" si="10"/>
        <v>0</v>
      </c>
      <c r="F178" s="4">
        <f t="shared" si="11"/>
        <v>482913.28934555163</v>
      </c>
    </row>
    <row r="179" spans="1:6" x14ac:dyDescent="0.25">
      <c r="A179">
        <f>IF(170&lt;=B$5,170,"")</f>
        <v>170</v>
      </c>
      <c r="B179" s="4">
        <f>IF(A179&lt;&gt;"",IF(170=1,B$6,F178),"")</f>
        <v>482913.28934555163</v>
      </c>
      <c r="C179" s="4">
        <f t="shared" si="8"/>
        <v>3420.6357995309909</v>
      </c>
      <c r="D179" s="4">
        <f t="shared" si="9"/>
        <v>5257.5965341243491</v>
      </c>
      <c r="E179" s="4">
        <f t="shared" si="10"/>
        <v>0</v>
      </c>
      <c r="F179" s="4">
        <f t="shared" si="11"/>
        <v>477655.69281142729</v>
      </c>
    </row>
    <row r="180" spans="1:6" x14ac:dyDescent="0.25">
      <c r="A180">
        <f>IF(171&lt;=B$5,171,"")</f>
        <v>171</v>
      </c>
      <c r="B180" s="4">
        <f>IF(A180&lt;&gt;"",IF(171=1,B$6,F179),"")</f>
        <v>477655.69281142729</v>
      </c>
      <c r="C180" s="4">
        <f t="shared" si="8"/>
        <v>3383.3944907476102</v>
      </c>
      <c r="D180" s="4">
        <f t="shared" si="9"/>
        <v>5294.8378429077293</v>
      </c>
      <c r="E180" s="4">
        <f t="shared" si="10"/>
        <v>0</v>
      </c>
      <c r="F180" s="4">
        <f t="shared" si="11"/>
        <v>472360.85496851953</v>
      </c>
    </row>
    <row r="181" spans="1:6" x14ac:dyDescent="0.25">
      <c r="A181">
        <f>IF(172&lt;=B$5,172,"")</f>
        <v>172</v>
      </c>
      <c r="B181" s="4">
        <f>IF(A181&lt;&gt;"",IF(172=1,B$6,F180),"")</f>
        <v>472360.85496851953</v>
      </c>
      <c r="C181" s="4">
        <f t="shared" si="8"/>
        <v>3345.8893893603467</v>
      </c>
      <c r="D181" s="4">
        <f t="shared" si="9"/>
        <v>5332.3429442949928</v>
      </c>
      <c r="E181" s="4">
        <f t="shared" si="10"/>
        <v>0</v>
      </c>
      <c r="F181" s="4">
        <f t="shared" si="11"/>
        <v>467028.51202422456</v>
      </c>
    </row>
    <row r="182" spans="1:6" x14ac:dyDescent="0.25">
      <c r="A182">
        <f>IF(173&lt;=B$5,173,"")</f>
        <v>173</v>
      </c>
      <c r="B182" s="4">
        <f>IF(A182&lt;&gt;"",IF(173=1,B$6,F181),"")</f>
        <v>467028.51202422456</v>
      </c>
      <c r="C182" s="4">
        <f t="shared" si="8"/>
        <v>3308.1186268382576</v>
      </c>
      <c r="D182" s="4">
        <f t="shared" si="9"/>
        <v>5370.1137068170829</v>
      </c>
      <c r="E182" s="4">
        <f t="shared" si="10"/>
        <v>0</v>
      </c>
      <c r="F182" s="4">
        <f t="shared" si="11"/>
        <v>461658.39831740747</v>
      </c>
    </row>
    <row r="183" spans="1:6" x14ac:dyDescent="0.25">
      <c r="A183">
        <f>IF(174&lt;=B$5,174,"")</f>
        <v>174</v>
      </c>
      <c r="B183" s="4">
        <f>IF(A183&lt;&gt;"",IF(174=1,B$6,F182),"")</f>
        <v>461658.39831740747</v>
      </c>
      <c r="C183" s="4">
        <f t="shared" si="8"/>
        <v>3270.0803214149696</v>
      </c>
      <c r="D183" s="4">
        <f t="shared" si="9"/>
        <v>5408.1520122403708</v>
      </c>
      <c r="E183" s="4">
        <f t="shared" si="10"/>
        <v>0</v>
      </c>
      <c r="F183" s="4">
        <f t="shared" si="11"/>
        <v>456250.24630516709</v>
      </c>
    </row>
    <row r="184" spans="1:6" x14ac:dyDescent="0.25">
      <c r="A184">
        <f>IF(175&lt;=B$5,175,"")</f>
        <v>175</v>
      </c>
      <c r="B184" s="4">
        <f>IF(A184&lt;&gt;"",IF(175=1,B$6,F183),"")</f>
        <v>456250.24630516709</v>
      </c>
      <c r="C184" s="4">
        <f t="shared" si="8"/>
        <v>3231.7725779949337</v>
      </c>
      <c r="D184" s="4">
        <f t="shared" si="9"/>
        <v>5446.4597556604058</v>
      </c>
      <c r="E184" s="4">
        <f t="shared" si="10"/>
        <v>0</v>
      </c>
      <c r="F184" s="4">
        <f t="shared" si="11"/>
        <v>450803.78654950671</v>
      </c>
    </row>
    <row r="185" spans="1:6" x14ac:dyDescent="0.25">
      <c r="A185">
        <f>IF(176&lt;=B$5,176,"")</f>
        <v>176</v>
      </c>
      <c r="B185" s="4">
        <f>IF(A185&lt;&gt;"",IF(176=1,B$6,F184),"")</f>
        <v>450803.78654950671</v>
      </c>
      <c r="C185" s="4">
        <f t="shared" si="8"/>
        <v>3193.1934880590061</v>
      </c>
      <c r="D185" s="4">
        <f t="shared" si="9"/>
        <v>5485.0388455963339</v>
      </c>
      <c r="E185" s="4">
        <f t="shared" si="10"/>
        <v>0</v>
      </c>
      <c r="F185" s="4">
        <f t="shared" si="11"/>
        <v>445318.7477039104</v>
      </c>
    </row>
    <row r="186" spans="1:6" x14ac:dyDescent="0.25">
      <c r="A186">
        <f>IF(177&lt;=B$5,177,"")</f>
        <v>177</v>
      </c>
      <c r="B186" s="4">
        <f>IF(A186&lt;&gt;"",IF(177=1,B$6,F185),"")</f>
        <v>445318.7477039104</v>
      </c>
      <c r="C186" s="4">
        <f t="shared" si="8"/>
        <v>3154.3411295693654</v>
      </c>
      <c r="D186" s="4">
        <f t="shared" si="9"/>
        <v>5523.8912040859741</v>
      </c>
      <c r="E186" s="4">
        <f t="shared" si="10"/>
        <v>0</v>
      </c>
      <c r="F186" s="4">
        <f t="shared" si="11"/>
        <v>439794.85649982444</v>
      </c>
    </row>
    <row r="187" spans="1:6" x14ac:dyDescent="0.25">
      <c r="A187">
        <f>IF(178&lt;=B$5,178,"")</f>
        <v>178</v>
      </c>
      <c r="B187" s="4">
        <f>IF(A187&lt;&gt;"",IF(178=1,B$6,F186),"")</f>
        <v>439794.85649982444</v>
      </c>
      <c r="C187" s="4">
        <f t="shared" si="8"/>
        <v>3115.2135668737565</v>
      </c>
      <c r="D187" s="4">
        <f t="shared" si="9"/>
        <v>5563.0187667815835</v>
      </c>
      <c r="E187" s="4">
        <f t="shared" si="10"/>
        <v>0</v>
      </c>
      <c r="F187" s="4">
        <f t="shared" si="11"/>
        <v>434231.83773304283</v>
      </c>
    </row>
    <row r="188" spans="1:6" x14ac:dyDescent="0.25">
      <c r="A188">
        <f>IF(179&lt;=B$5,179,"")</f>
        <v>179</v>
      </c>
      <c r="B188" s="4">
        <f>IF(A188&lt;&gt;"",IF(179=1,B$6,F187),"")</f>
        <v>434231.83773304283</v>
      </c>
      <c r="C188" s="4">
        <f t="shared" si="8"/>
        <v>3075.8088506090535</v>
      </c>
      <c r="D188" s="4">
        <f t="shared" si="9"/>
        <v>5602.4234830462865</v>
      </c>
      <c r="E188" s="4">
        <f t="shared" si="10"/>
        <v>0</v>
      </c>
      <c r="F188" s="4">
        <f t="shared" si="11"/>
        <v>428629.41424999654</v>
      </c>
    </row>
    <row r="189" spans="1:6" x14ac:dyDescent="0.25">
      <c r="A189">
        <f>IF(180&lt;=B$5,180,"")</f>
        <v>180</v>
      </c>
      <c r="B189" s="4">
        <f>IF(A189&lt;&gt;"",IF(180=1,B$6,F188),"")</f>
        <v>428629.41424999654</v>
      </c>
      <c r="C189" s="4">
        <f t="shared" si="8"/>
        <v>3036.1250176041422</v>
      </c>
      <c r="D189" s="4">
        <f t="shared" si="9"/>
        <v>5642.1073160511978</v>
      </c>
      <c r="E189" s="4">
        <f t="shared" si="10"/>
        <v>0</v>
      </c>
      <c r="F189" s="4">
        <f t="shared" si="11"/>
        <v>422987.30693394534</v>
      </c>
    </row>
    <row r="190" spans="1:6" x14ac:dyDescent="0.25">
      <c r="A190">
        <f>IF(181&lt;=B$5,181,"")</f>
        <v>181</v>
      </c>
      <c r="B190" s="4">
        <f>IF(A190&lt;&gt;"",IF(181=1,B$6,F189),"")</f>
        <v>422987.30693394534</v>
      </c>
      <c r="C190" s="4">
        <f t="shared" si="8"/>
        <v>2996.160090782113</v>
      </c>
      <c r="D190" s="4">
        <f t="shared" si="9"/>
        <v>5682.072242873227</v>
      </c>
      <c r="E190" s="4">
        <f t="shared" si="10"/>
        <v>0</v>
      </c>
      <c r="F190" s="4">
        <f t="shared" si="11"/>
        <v>417305.23469107208</v>
      </c>
    </row>
    <row r="191" spans="1:6" x14ac:dyDescent="0.25">
      <c r="A191">
        <f>IF(182&lt;=B$5,182,"")</f>
        <v>182</v>
      </c>
      <c r="B191" s="4">
        <f>IF(A191&lt;&gt;"",IF(182=1,B$6,F190),"")</f>
        <v>417305.23469107208</v>
      </c>
      <c r="C191" s="4">
        <f t="shared" si="8"/>
        <v>2955.9120790617608</v>
      </c>
      <c r="D191" s="4">
        <f t="shared" si="9"/>
        <v>5722.3202545935792</v>
      </c>
      <c r="E191" s="4">
        <f t="shared" si="10"/>
        <v>0</v>
      </c>
      <c r="F191" s="4">
        <f t="shared" si="11"/>
        <v>411582.91443647852</v>
      </c>
    </row>
    <row r="192" spans="1:6" x14ac:dyDescent="0.25">
      <c r="A192">
        <f>IF(183&lt;=B$5,183,"")</f>
        <v>183</v>
      </c>
      <c r="B192" s="4">
        <f>IF(A192&lt;&gt;"",IF(183=1,B$6,F191),"")</f>
        <v>411582.91443647852</v>
      </c>
      <c r="C192" s="4">
        <f t="shared" si="8"/>
        <v>2915.3789772583896</v>
      </c>
      <c r="D192" s="4">
        <f t="shared" si="9"/>
        <v>5762.8533563969504</v>
      </c>
      <c r="E192" s="4">
        <f t="shared" si="10"/>
        <v>0</v>
      </c>
      <c r="F192" s="4">
        <f t="shared" si="11"/>
        <v>405820.06108008156</v>
      </c>
    </row>
    <row r="193" spans="1:6" x14ac:dyDescent="0.25">
      <c r="A193">
        <f>IF(184&lt;=B$5,184,"")</f>
        <v>184</v>
      </c>
      <c r="B193" s="4">
        <f>IF(A193&lt;&gt;"",IF(184=1,B$6,F192),"")</f>
        <v>405820.06108008156</v>
      </c>
      <c r="C193" s="4">
        <f t="shared" si="8"/>
        <v>2874.5587659839111</v>
      </c>
      <c r="D193" s="4">
        <f t="shared" si="9"/>
        <v>5803.6735676714288</v>
      </c>
      <c r="E193" s="4">
        <f t="shared" si="10"/>
        <v>0</v>
      </c>
      <c r="F193" s="4">
        <f t="shared" si="11"/>
        <v>400016.38751241012</v>
      </c>
    </row>
    <row r="194" spans="1:6" x14ac:dyDescent="0.25">
      <c r="A194">
        <f>IF(185&lt;=B$5,185,"")</f>
        <v>185</v>
      </c>
      <c r="B194" s="4">
        <f>IF(A194&lt;&gt;"",IF(185=1,B$6,F193),"")</f>
        <v>400016.38751241012</v>
      </c>
      <c r="C194" s="4">
        <f t="shared" si="8"/>
        <v>2833.4494115462385</v>
      </c>
      <c r="D194" s="4">
        <f t="shared" si="9"/>
        <v>5844.7829221091015</v>
      </c>
      <c r="E194" s="4">
        <f t="shared" si="10"/>
        <v>0</v>
      </c>
      <c r="F194" s="4">
        <f t="shared" si="11"/>
        <v>394171.60459030099</v>
      </c>
    </row>
    <row r="195" spans="1:6" x14ac:dyDescent="0.25">
      <c r="A195">
        <f>IF(186&lt;=B$5,186,"")</f>
        <v>186</v>
      </c>
      <c r="B195" s="4">
        <f>IF(A195&lt;&gt;"",IF(186=1,B$6,F194),"")</f>
        <v>394171.60459030099</v>
      </c>
      <c r="C195" s="4">
        <f t="shared" si="8"/>
        <v>2792.0488658479658</v>
      </c>
      <c r="D195" s="4">
        <f t="shared" si="9"/>
        <v>5886.1834678073737</v>
      </c>
      <c r="E195" s="4">
        <f t="shared" si="10"/>
        <v>0</v>
      </c>
      <c r="F195" s="4">
        <f t="shared" si="11"/>
        <v>388285.42112249363</v>
      </c>
    </row>
    <row r="196" spans="1:6" x14ac:dyDescent="0.25">
      <c r="A196">
        <f>IF(187&lt;=B$5,187,"")</f>
        <v>187</v>
      </c>
      <c r="B196" s="4">
        <f>IF(A196&lt;&gt;"",IF(187=1,B$6,F195),"")</f>
        <v>388285.42112249363</v>
      </c>
      <c r="C196" s="4">
        <f t="shared" si="8"/>
        <v>2750.35506628433</v>
      </c>
      <c r="D196" s="4">
        <f t="shared" si="9"/>
        <v>5927.87726737101</v>
      </c>
      <c r="E196" s="4">
        <f t="shared" si="10"/>
        <v>0</v>
      </c>
      <c r="F196" s="4">
        <f t="shared" si="11"/>
        <v>382357.54385512264</v>
      </c>
    </row>
    <row r="197" spans="1:6" x14ac:dyDescent="0.25">
      <c r="A197">
        <f>IF(188&lt;=B$5,188,"")</f>
        <v>188</v>
      </c>
      <c r="B197" s="4">
        <f>IF(A197&lt;&gt;"",IF(188=1,B$6,F196),"")</f>
        <v>382357.54385512264</v>
      </c>
      <c r="C197" s="4">
        <f t="shared" si="8"/>
        <v>2708.3659356404523</v>
      </c>
      <c r="D197" s="4">
        <f t="shared" si="9"/>
        <v>5969.8663980148876</v>
      </c>
      <c r="E197" s="4">
        <f t="shared" si="10"/>
        <v>0</v>
      </c>
      <c r="F197" s="4">
        <f t="shared" si="11"/>
        <v>376387.67745710775</v>
      </c>
    </row>
    <row r="198" spans="1:6" x14ac:dyDescent="0.25">
      <c r="A198">
        <f>IF(189&lt;=B$5,189,"")</f>
        <v>189</v>
      </c>
      <c r="B198" s="4">
        <f>IF(A198&lt;&gt;"",IF(189=1,B$6,F197),"")</f>
        <v>376387.67745710775</v>
      </c>
      <c r="C198" s="4">
        <f t="shared" si="8"/>
        <v>2666.0793819878468</v>
      </c>
      <c r="D198" s="4">
        <f t="shared" si="9"/>
        <v>6012.1529516674927</v>
      </c>
      <c r="E198" s="4">
        <f t="shared" si="10"/>
        <v>0</v>
      </c>
      <c r="F198" s="4">
        <f t="shared" si="11"/>
        <v>370375.52450544026</v>
      </c>
    </row>
    <row r="199" spans="1:6" x14ac:dyDescent="0.25">
      <c r="A199">
        <f>IF(190&lt;=B$5,190,"")</f>
        <v>190</v>
      </c>
      <c r="B199" s="4">
        <f>IF(A199&lt;&gt;"",IF(190=1,B$6,F198),"")</f>
        <v>370375.52450544026</v>
      </c>
      <c r="C199" s="4">
        <f t="shared" si="8"/>
        <v>2623.493298580202</v>
      </c>
      <c r="D199" s="4">
        <f t="shared" si="9"/>
        <v>6054.7390350751375</v>
      </c>
      <c r="E199" s="4">
        <f t="shared" si="10"/>
        <v>0</v>
      </c>
      <c r="F199" s="4">
        <f t="shared" si="11"/>
        <v>364320.78547036514</v>
      </c>
    </row>
    <row r="200" spans="1:6" x14ac:dyDescent="0.25">
      <c r="A200">
        <f>IF(191&lt;=B$5,191,"")</f>
        <v>191</v>
      </c>
      <c r="B200" s="4">
        <f>IF(A200&lt;&gt;"",IF(191=1,B$6,F199),"")</f>
        <v>364320.78547036514</v>
      </c>
      <c r="C200" s="4">
        <f t="shared" si="8"/>
        <v>2580.6055637484201</v>
      </c>
      <c r="D200" s="4">
        <f t="shared" si="9"/>
        <v>6097.6267699069194</v>
      </c>
      <c r="E200" s="4">
        <f t="shared" si="10"/>
        <v>0</v>
      </c>
      <c r="F200" s="4">
        <f t="shared" si="11"/>
        <v>358223.15870045824</v>
      </c>
    </row>
    <row r="201" spans="1:6" x14ac:dyDescent="0.25">
      <c r="A201">
        <f>IF(192&lt;=B$5,192,"")</f>
        <v>192</v>
      </c>
      <c r="B201" s="4">
        <f>IF(A201&lt;&gt;"",IF(192=1,B$6,F200),"")</f>
        <v>358223.15870045824</v>
      </c>
      <c r="C201" s="4">
        <f t="shared" si="8"/>
        <v>2537.4140407949126</v>
      </c>
      <c r="D201" s="4">
        <f t="shared" si="9"/>
        <v>6140.8182928604274</v>
      </c>
      <c r="E201" s="4">
        <f t="shared" si="10"/>
        <v>0</v>
      </c>
      <c r="F201" s="4">
        <f t="shared" si="11"/>
        <v>352082.34040759783</v>
      </c>
    </row>
    <row r="202" spans="1:6" x14ac:dyDescent="0.25">
      <c r="A202">
        <f>IF(193&lt;=B$5,193,"")</f>
        <v>193</v>
      </c>
      <c r="B202" s="4">
        <f>IF(A202&lt;&gt;"",IF(193=1,B$6,F201),"")</f>
        <v>352082.34040759783</v>
      </c>
      <c r="C202" s="4">
        <f t="shared" ref="C202:C265" si="12">IF(A202&lt;&gt;"",B202*$E$4,"")</f>
        <v>2493.9165778871516</v>
      </c>
      <c r="D202" s="4">
        <f t="shared" ref="D202:D265" si="13">IF(A202&lt;&gt;"",$E$5-C202,"")</f>
        <v>6184.315755768188</v>
      </c>
      <c r="E202" s="4">
        <f t="shared" ref="E202:E265" si="14">IF(A202&lt;&gt;"",$B$7,"")</f>
        <v>0</v>
      </c>
      <c r="F202" s="4">
        <f t="shared" ref="F202:F265" si="15">IF(A202&lt;&gt;"",MAX(0,B202-D202-E202),"")</f>
        <v>345898.02465182962</v>
      </c>
    </row>
    <row r="203" spans="1:6" x14ac:dyDescent="0.25">
      <c r="A203">
        <f>IF(194&lt;=B$5,194,"")</f>
        <v>194</v>
      </c>
      <c r="B203" s="4">
        <f>IF(A203&lt;&gt;"",IF(194=1,B$6,F202),"")</f>
        <v>345898.02465182962</v>
      </c>
      <c r="C203" s="4">
        <f t="shared" si="12"/>
        <v>2450.1110079504601</v>
      </c>
      <c r="D203" s="4">
        <f t="shared" si="13"/>
        <v>6228.1213257048803</v>
      </c>
      <c r="E203" s="4">
        <f t="shared" si="14"/>
        <v>0</v>
      </c>
      <c r="F203" s="4">
        <f t="shared" si="15"/>
        <v>339669.90332612477</v>
      </c>
    </row>
    <row r="204" spans="1:6" x14ac:dyDescent="0.25">
      <c r="A204">
        <f>IF(195&lt;=B$5,195,"")</f>
        <v>195</v>
      </c>
      <c r="B204" s="4">
        <f>IF(A204&lt;&gt;"",IF(195=1,B$6,F203),"")</f>
        <v>339669.90332612477</v>
      </c>
      <c r="C204" s="4">
        <f t="shared" si="12"/>
        <v>2405.9951485600504</v>
      </c>
      <c r="D204" s="4">
        <f t="shared" si="13"/>
        <v>6272.2371850952895</v>
      </c>
      <c r="E204" s="4">
        <f t="shared" si="14"/>
        <v>0</v>
      </c>
      <c r="F204" s="4">
        <f t="shared" si="15"/>
        <v>333397.66614102951</v>
      </c>
    </row>
    <row r="205" spans="1:6" x14ac:dyDescent="0.25">
      <c r="A205">
        <f>IF(196&lt;=B$5,196,"")</f>
        <v>196</v>
      </c>
      <c r="B205" s="4">
        <f>IF(A205&lt;&gt;"",IF(196=1,B$6,F204),"")</f>
        <v>333397.66614102951</v>
      </c>
      <c r="C205" s="4">
        <f t="shared" si="12"/>
        <v>2361.5668018322926</v>
      </c>
      <c r="D205" s="4">
        <f t="shared" si="13"/>
        <v>6316.6655318230478</v>
      </c>
      <c r="E205" s="4">
        <f t="shared" si="14"/>
        <v>0</v>
      </c>
      <c r="F205" s="4">
        <f t="shared" si="15"/>
        <v>327081.00060920644</v>
      </c>
    </row>
    <row r="206" spans="1:6" x14ac:dyDescent="0.25">
      <c r="A206">
        <f>IF(197&lt;=B$5,197,"")</f>
        <v>197</v>
      </c>
      <c r="B206" s="4">
        <f>IF(A206&lt;&gt;"",IF(197=1,B$6,F205),"")</f>
        <v>327081.00060920644</v>
      </c>
      <c r="C206" s="4">
        <f t="shared" si="12"/>
        <v>2316.8237543152127</v>
      </c>
      <c r="D206" s="4">
        <f t="shared" si="13"/>
        <v>6361.4085793401273</v>
      </c>
      <c r="E206" s="4">
        <f t="shared" si="14"/>
        <v>0</v>
      </c>
      <c r="F206" s="4">
        <f t="shared" si="15"/>
        <v>320719.5920298663</v>
      </c>
    </row>
    <row r="207" spans="1:6" x14ac:dyDescent="0.25">
      <c r="A207">
        <f>IF(198&lt;=B$5,198,"")</f>
        <v>198</v>
      </c>
      <c r="B207" s="4">
        <f>IF(A207&lt;&gt;"",IF(198=1,B$6,F206),"")</f>
        <v>320719.5920298663</v>
      </c>
      <c r="C207" s="4">
        <f t="shared" si="12"/>
        <v>2271.7637768782197</v>
      </c>
      <c r="D207" s="4">
        <f t="shared" si="13"/>
        <v>6406.4685567771203</v>
      </c>
      <c r="E207" s="4">
        <f t="shared" si="14"/>
        <v>0</v>
      </c>
      <c r="F207" s="4">
        <f t="shared" si="15"/>
        <v>314313.12347308919</v>
      </c>
    </row>
    <row r="208" spans="1:6" x14ac:dyDescent="0.25">
      <c r="A208">
        <f>IF(199&lt;=B$5,199,"")</f>
        <v>199</v>
      </c>
      <c r="B208" s="4">
        <f>IF(A208&lt;&gt;"",IF(199=1,B$6,F207),"")</f>
        <v>314313.12347308919</v>
      </c>
      <c r="C208" s="4">
        <f t="shared" si="12"/>
        <v>2226.3846246010485</v>
      </c>
      <c r="D208" s="4">
        <f t="shared" si="13"/>
        <v>6451.847709054291</v>
      </c>
      <c r="E208" s="4">
        <f t="shared" si="14"/>
        <v>0</v>
      </c>
      <c r="F208" s="4">
        <f t="shared" si="15"/>
        <v>307861.27576403489</v>
      </c>
    </row>
    <row r="209" spans="1:6" x14ac:dyDescent="0.25">
      <c r="A209">
        <f>IF(200&lt;=B$5,200,"")</f>
        <v>200</v>
      </c>
      <c r="B209" s="4">
        <f>IF(A209&lt;&gt;"",IF(200=1,B$6,F208),"")</f>
        <v>307861.27576403489</v>
      </c>
      <c r="C209" s="4">
        <f t="shared" si="12"/>
        <v>2180.684036661914</v>
      </c>
      <c r="D209" s="4">
        <f t="shared" si="13"/>
        <v>6497.5482969934255</v>
      </c>
      <c r="E209" s="4">
        <f t="shared" si="14"/>
        <v>0</v>
      </c>
      <c r="F209" s="4">
        <f t="shared" si="15"/>
        <v>301363.72746704146</v>
      </c>
    </row>
    <row r="210" spans="1:6" x14ac:dyDescent="0.25">
      <c r="A210">
        <f>IF(201&lt;=B$5,201,"")</f>
        <v>201</v>
      </c>
      <c r="B210" s="4">
        <f>IF(A210&lt;&gt;"",IF(201=1,B$6,F209),"")</f>
        <v>301363.72746704146</v>
      </c>
      <c r="C210" s="4">
        <f t="shared" si="12"/>
        <v>2134.6597362248772</v>
      </c>
      <c r="D210" s="4">
        <f t="shared" si="13"/>
        <v>6543.5725974304623</v>
      </c>
      <c r="E210" s="4">
        <f t="shared" si="14"/>
        <v>0</v>
      </c>
      <c r="F210" s="4">
        <f t="shared" si="15"/>
        <v>294820.15486961103</v>
      </c>
    </row>
    <row r="211" spans="1:6" x14ac:dyDescent="0.25">
      <c r="A211">
        <f>IF(202&lt;=B$5,202,"")</f>
        <v>202</v>
      </c>
      <c r="B211" s="4">
        <f>IF(A211&lt;&gt;"",IF(202=1,B$6,F210),"")</f>
        <v>294820.15486961103</v>
      </c>
      <c r="C211" s="4">
        <f t="shared" si="12"/>
        <v>2088.3094303264115</v>
      </c>
      <c r="D211" s="4">
        <f t="shared" si="13"/>
        <v>6589.9229033289284</v>
      </c>
      <c r="E211" s="4">
        <f t="shared" si="14"/>
        <v>0</v>
      </c>
      <c r="F211" s="4">
        <f t="shared" si="15"/>
        <v>288230.23196628212</v>
      </c>
    </row>
    <row r="212" spans="1:6" x14ac:dyDescent="0.25">
      <c r="A212">
        <f>IF(203&lt;=B$5,203,"")</f>
        <v>203</v>
      </c>
      <c r="B212" s="4">
        <f>IF(A212&lt;&gt;"",IF(203=1,B$6,F211),"")</f>
        <v>288230.23196628212</v>
      </c>
      <c r="C212" s="4">
        <f t="shared" si="12"/>
        <v>2041.6308097611652</v>
      </c>
      <c r="D212" s="4">
        <f t="shared" si="13"/>
        <v>6636.6015238941745</v>
      </c>
      <c r="E212" s="4">
        <f t="shared" si="14"/>
        <v>0</v>
      </c>
      <c r="F212" s="4">
        <f t="shared" si="15"/>
        <v>281593.63044238795</v>
      </c>
    </row>
    <row r="213" spans="1:6" x14ac:dyDescent="0.25">
      <c r="A213">
        <f>IF(204&lt;=B$5,204,"")</f>
        <v>204</v>
      </c>
      <c r="B213" s="4">
        <f>IF(A213&lt;&gt;"",IF(204=1,B$6,F212),"")</f>
        <v>281593.63044238795</v>
      </c>
      <c r="C213" s="4">
        <f t="shared" si="12"/>
        <v>1994.6215489669148</v>
      </c>
      <c r="D213" s="4">
        <f t="shared" si="13"/>
        <v>6683.6107846884252</v>
      </c>
      <c r="E213" s="4">
        <f t="shared" si="14"/>
        <v>0</v>
      </c>
      <c r="F213" s="4">
        <f t="shared" si="15"/>
        <v>274910.01965769951</v>
      </c>
    </row>
    <row r="214" spans="1:6" x14ac:dyDescent="0.25">
      <c r="A214">
        <f>IF(205&lt;=B$5,205,"")</f>
        <v>205</v>
      </c>
      <c r="B214" s="4">
        <f>IF(A214&lt;&gt;"",IF(205=1,B$6,F213),"")</f>
        <v>274910.01965769951</v>
      </c>
      <c r="C214" s="4">
        <f t="shared" si="12"/>
        <v>1947.2793059087051</v>
      </c>
      <c r="D214" s="4">
        <f t="shared" si="13"/>
        <v>6730.9530277466347</v>
      </c>
      <c r="E214" s="4">
        <f t="shared" si="14"/>
        <v>0</v>
      </c>
      <c r="F214" s="4">
        <f t="shared" si="15"/>
        <v>268179.06662995287</v>
      </c>
    </row>
    <row r="215" spans="1:6" x14ac:dyDescent="0.25">
      <c r="A215">
        <f>IF(206&lt;=B$5,206,"")</f>
        <v>206</v>
      </c>
      <c r="B215" s="4">
        <f>IF(A215&lt;&gt;"",IF(206=1,B$6,F214),"")</f>
        <v>268179.06662995287</v>
      </c>
      <c r="C215" s="4">
        <f t="shared" si="12"/>
        <v>1899.6017219621663</v>
      </c>
      <c r="D215" s="4">
        <f t="shared" si="13"/>
        <v>6778.6306116931737</v>
      </c>
      <c r="E215" s="4">
        <f t="shared" si="14"/>
        <v>0</v>
      </c>
      <c r="F215" s="4">
        <f t="shared" si="15"/>
        <v>261400.4360182597</v>
      </c>
    </row>
    <row r="216" spans="1:6" x14ac:dyDescent="0.25">
      <c r="A216">
        <f>IF(207&lt;=B$5,207,"")</f>
        <v>207</v>
      </c>
      <c r="B216" s="4">
        <f>IF(A216&lt;&gt;"",IF(207=1,B$6,F215),"")</f>
        <v>261400.4360182597</v>
      </c>
      <c r="C216" s="4">
        <f t="shared" si="12"/>
        <v>1851.5864217960063</v>
      </c>
      <c r="D216" s="4">
        <f t="shared" si="13"/>
        <v>6826.6459118593339</v>
      </c>
      <c r="E216" s="4">
        <f t="shared" si="14"/>
        <v>0</v>
      </c>
      <c r="F216" s="4">
        <f t="shared" si="15"/>
        <v>254573.79010640038</v>
      </c>
    </row>
    <row r="217" spans="1:6" x14ac:dyDescent="0.25">
      <c r="A217">
        <f>IF(208&lt;=B$5,208,"")</f>
        <v>208</v>
      </c>
      <c r="B217" s="4">
        <f>IF(A217&lt;&gt;"",IF(208=1,B$6,F216),"")</f>
        <v>254573.79010640038</v>
      </c>
      <c r="C217" s="4">
        <f t="shared" si="12"/>
        <v>1803.2310132536695</v>
      </c>
      <c r="D217" s="4">
        <f t="shared" si="13"/>
        <v>6875.0013204016705</v>
      </c>
      <c r="E217" s="4">
        <f t="shared" si="14"/>
        <v>0</v>
      </c>
      <c r="F217" s="4">
        <f t="shared" si="15"/>
        <v>247698.78878599871</v>
      </c>
    </row>
    <row r="218" spans="1:6" x14ac:dyDescent="0.25">
      <c r="A218">
        <f>IF(209&lt;=B$5,209,"")</f>
        <v>209</v>
      </c>
      <c r="B218" s="4">
        <f>IF(A218&lt;&gt;"",IF(209=1,B$6,F217),"")</f>
        <v>247698.78878599871</v>
      </c>
      <c r="C218" s="4">
        <f t="shared" si="12"/>
        <v>1754.5330872341576</v>
      </c>
      <c r="D218" s="4">
        <f t="shared" si="13"/>
        <v>6923.6992464211826</v>
      </c>
      <c r="E218" s="4">
        <f t="shared" si="14"/>
        <v>0</v>
      </c>
      <c r="F218" s="4">
        <f t="shared" si="15"/>
        <v>240775.08953957752</v>
      </c>
    </row>
    <row r="219" spans="1:6" x14ac:dyDescent="0.25">
      <c r="A219">
        <f>IF(210&lt;=B$5,210,"")</f>
        <v>210</v>
      </c>
      <c r="B219" s="4">
        <f>IF(A219&lt;&gt;"",IF(210=1,B$6,F218),"")</f>
        <v>240775.08953957752</v>
      </c>
      <c r="C219" s="4">
        <f t="shared" si="12"/>
        <v>1705.4902175720076</v>
      </c>
      <c r="D219" s="4">
        <f t="shared" si="13"/>
        <v>6972.7421160833328</v>
      </c>
      <c r="E219" s="4">
        <f t="shared" si="14"/>
        <v>0</v>
      </c>
      <c r="F219" s="4">
        <f t="shared" si="15"/>
        <v>233802.34742349418</v>
      </c>
    </row>
    <row r="220" spans="1:6" x14ac:dyDescent="0.25">
      <c r="A220">
        <f>IF(211&lt;=B$5,211,"")</f>
        <v>211</v>
      </c>
      <c r="B220" s="4">
        <f>IF(A220&lt;&gt;"",IF(211=1,B$6,F219),"")</f>
        <v>233802.34742349418</v>
      </c>
      <c r="C220" s="4">
        <f t="shared" si="12"/>
        <v>1656.0999609164173</v>
      </c>
      <c r="D220" s="4">
        <f t="shared" si="13"/>
        <v>7022.1323727389226</v>
      </c>
      <c r="E220" s="4">
        <f t="shared" si="14"/>
        <v>0</v>
      </c>
      <c r="F220" s="4">
        <f t="shared" si="15"/>
        <v>226780.21505075527</v>
      </c>
    </row>
    <row r="221" spans="1:6" x14ac:dyDescent="0.25">
      <c r="A221">
        <f>IF(212&lt;=B$5,212,"")</f>
        <v>212</v>
      </c>
      <c r="B221" s="4">
        <f>IF(A221&lt;&gt;"",IF(212=1,B$6,F220),"")</f>
        <v>226780.21505075527</v>
      </c>
      <c r="C221" s="4">
        <f t="shared" si="12"/>
        <v>1606.3598566095166</v>
      </c>
      <c r="D221" s="4">
        <f t="shared" si="13"/>
        <v>7071.872477045823</v>
      </c>
      <c r="E221" s="4">
        <f t="shared" si="14"/>
        <v>0</v>
      </c>
      <c r="F221" s="4">
        <f t="shared" si="15"/>
        <v>219708.34257370944</v>
      </c>
    </row>
    <row r="222" spans="1:6" x14ac:dyDescent="0.25">
      <c r="A222">
        <f>IF(213&lt;=B$5,213,"")</f>
        <v>213</v>
      </c>
      <c r="B222" s="4">
        <f>IF(A222&lt;&gt;"",IF(213=1,B$6,F221),"")</f>
        <v>219708.34257370944</v>
      </c>
      <c r="C222" s="4">
        <f t="shared" si="12"/>
        <v>1556.2674265637752</v>
      </c>
      <c r="D222" s="4">
        <f t="shared" si="13"/>
        <v>7121.9649070915648</v>
      </c>
      <c r="E222" s="4">
        <f t="shared" si="14"/>
        <v>0</v>
      </c>
      <c r="F222" s="4">
        <f t="shared" si="15"/>
        <v>212586.37766661786</v>
      </c>
    </row>
    <row r="223" spans="1:6" x14ac:dyDescent="0.25">
      <c r="A223">
        <f>IF(214&lt;=B$5,214,"")</f>
        <v>214</v>
      </c>
      <c r="B223" s="4">
        <f>IF(A223&lt;&gt;"",IF(214=1,B$6,F222),"")</f>
        <v>212586.37766661786</v>
      </c>
      <c r="C223" s="4">
        <f t="shared" si="12"/>
        <v>1505.8201751385434</v>
      </c>
      <c r="D223" s="4">
        <f t="shared" si="13"/>
        <v>7172.4121585167968</v>
      </c>
      <c r="E223" s="4">
        <f t="shared" si="14"/>
        <v>0</v>
      </c>
      <c r="F223" s="4">
        <f t="shared" si="15"/>
        <v>205413.96550810107</v>
      </c>
    </row>
    <row r="224" spans="1:6" x14ac:dyDescent="0.25">
      <c r="A224">
        <f>IF(215&lt;=B$5,215,"")</f>
        <v>215</v>
      </c>
      <c r="B224" s="4">
        <f>IF(A224&lt;&gt;"",IF(215=1,B$6,F223),"")</f>
        <v>205413.96550810107</v>
      </c>
      <c r="C224" s="4">
        <f t="shared" si="12"/>
        <v>1455.0155890157159</v>
      </c>
      <c r="D224" s="4">
        <f t="shared" si="13"/>
        <v>7223.2167446396243</v>
      </c>
      <c r="E224" s="4">
        <f t="shared" si="14"/>
        <v>0</v>
      </c>
      <c r="F224" s="4">
        <f t="shared" si="15"/>
        <v>198190.74876346145</v>
      </c>
    </row>
    <row r="225" spans="1:6" x14ac:dyDescent="0.25">
      <c r="A225">
        <f>IF(216&lt;=B$5,216,"")</f>
        <v>216</v>
      </c>
      <c r="B225" s="4">
        <f>IF(A225&lt;&gt;"",IF(216=1,B$6,F224),"")</f>
        <v>198190.74876346145</v>
      </c>
      <c r="C225" s="4">
        <f t="shared" si="12"/>
        <v>1403.8511370745186</v>
      </c>
      <c r="D225" s="4">
        <f t="shared" si="13"/>
        <v>7274.3811965808218</v>
      </c>
      <c r="E225" s="4">
        <f t="shared" si="14"/>
        <v>0</v>
      </c>
      <c r="F225" s="4">
        <f t="shared" si="15"/>
        <v>190916.36756688062</v>
      </c>
    </row>
    <row r="226" spans="1:6" x14ac:dyDescent="0.25">
      <c r="A226">
        <f>IF(217&lt;=B$5,217,"")</f>
        <v>217</v>
      </c>
      <c r="B226" s="4">
        <f>IF(A226&lt;&gt;"",IF(217=1,B$6,F225),"")</f>
        <v>190916.36756688062</v>
      </c>
      <c r="C226" s="4">
        <f t="shared" si="12"/>
        <v>1352.3242702654045</v>
      </c>
      <c r="D226" s="4">
        <f t="shared" si="13"/>
        <v>7325.9080633899357</v>
      </c>
      <c r="E226" s="4">
        <f t="shared" si="14"/>
        <v>0</v>
      </c>
      <c r="F226" s="4">
        <f t="shared" si="15"/>
        <v>183590.45950349068</v>
      </c>
    </row>
    <row r="227" spans="1:6" x14ac:dyDescent="0.25">
      <c r="A227">
        <f>IF(218&lt;=B$5,218,"")</f>
        <v>218</v>
      </c>
      <c r="B227" s="4">
        <f>IF(A227&lt;&gt;"",IF(218=1,B$6,F226),"")</f>
        <v>183590.45950349068</v>
      </c>
      <c r="C227" s="4">
        <f t="shared" si="12"/>
        <v>1300.432421483059</v>
      </c>
      <c r="D227" s="4">
        <f t="shared" si="13"/>
        <v>7377.7999121722805</v>
      </c>
      <c r="E227" s="4">
        <f t="shared" si="14"/>
        <v>0</v>
      </c>
      <c r="F227" s="4">
        <f t="shared" si="15"/>
        <v>176212.6595913184</v>
      </c>
    </row>
    <row r="228" spans="1:6" x14ac:dyDescent="0.25">
      <c r="A228">
        <f>IF(219&lt;=B$5,219,"")</f>
        <v>219</v>
      </c>
      <c r="B228" s="4">
        <f>IF(A228&lt;&gt;"",IF(219=1,B$6,F227),"")</f>
        <v>176212.6595913184</v>
      </c>
      <c r="C228" s="4">
        <f t="shared" si="12"/>
        <v>1248.1730054385055</v>
      </c>
      <c r="D228" s="4">
        <f t="shared" si="13"/>
        <v>7430.0593282168347</v>
      </c>
      <c r="E228" s="4">
        <f t="shared" si="14"/>
        <v>0</v>
      </c>
      <c r="F228" s="4">
        <f t="shared" si="15"/>
        <v>168782.60026310157</v>
      </c>
    </row>
    <row r="229" spans="1:6" x14ac:dyDescent="0.25">
      <c r="A229">
        <f>IF(220&lt;=B$5,220,"")</f>
        <v>220</v>
      </c>
      <c r="B229" s="4">
        <f>IF(A229&lt;&gt;"",IF(220=1,B$6,F228),"")</f>
        <v>168782.60026310157</v>
      </c>
      <c r="C229" s="4">
        <f t="shared" si="12"/>
        <v>1195.5434185303029</v>
      </c>
      <c r="D229" s="4">
        <f t="shared" si="13"/>
        <v>7482.6889151250371</v>
      </c>
      <c r="E229" s="4">
        <f t="shared" si="14"/>
        <v>0</v>
      </c>
      <c r="F229" s="4">
        <f t="shared" si="15"/>
        <v>161299.91134797654</v>
      </c>
    </row>
    <row r="230" spans="1:6" x14ac:dyDescent="0.25">
      <c r="A230">
        <f>IF(221&lt;=B$5,221,"")</f>
        <v>221</v>
      </c>
      <c r="B230" s="4">
        <f>IF(A230&lt;&gt;"",IF(221=1,B$6,F229),"")</f>
        <v>161299.91134797654</v>
      </c>
      <c r="C230" s="4">
        <f t="shared" si="12"/>
        <v>1142.5410387148338</v>
      </c>
      <c r="D230" s="4">
        <f t="shared" si="13"/>
        <v>7535.6912949405059</v>
      </c>
      <c r="E230" s="4">
        <f t="shared" si="14"/>
        <v>0</v>
      </c>
      <c r="F230" s="4">
        <f t="shared" si="15"/>
        <v>153764.22005303603</v>
      </c>
    </row>
    <row r="231" spans="1:6" x14ac:dyDescent="0.25">
      <c r="A231">
        <f>IF(222&lt;=B$5,222,"")</f>
        <v>222</v>
      </c>
      <c r="B231" s="4">
        <f>IF(A231&lt;&gt;"",IF(222=1,B$6,F230),"")</f>
        <v>153764.22005303603</v>
      </c>
      <c r="C231" s="4">
        <f t="shared" si="12"/>
        <v>1089.163225375672</v>
      </c>
      <c r="D231" s="4">
        <f t="shared" si="13"/>
        <v>7589.0691082796675</v>
      </c>
      <c r="E231" s="4">
        <f t="shared" si="14"/>
        <v>0</v>
      </c>
      <c r="F231" s="4">
        <f t="shared" si="15"/>
        <v>146175.15094475637</v>
      </c>
    </row>
    <row r="232" spans="1:6" x14ac:dyDescent="0.25">
      <c r="A232">
        <f>IF(223&lt;=B$5,223,"")</f>
        <v>223</v>
      </c>
      <c r="B232" s="4">
        <f>IF(A232&lt;&gt;"",IF(223=1,B$6,F231),"")</f>
        <v>146175.15094475637</v>
      </c>
      <c r="C232" s="4">
        <f t="shared" si="12"/>
        <v>1035.4073191920245</v>
      </c>
      <c r="D232" s="4">
        <f t="shared" si="13"/>
        <v>7642.8250144633157</v>
      </c>
      <c r="E232" s="4">
        <f t="shared" si="14"/>
        <v>0</v>
      </c>
      <c r="F232" s="4">
        <f t="shared" si="15"/>
        <v>138532.32593029307</v>
      </c>
    </row>
    <row r="233" spans="1:6" x14ac:dyDescent="0.25">
      <c r="A233">
        <f>IF(224&lt;=B$5,224,"")</f>
        <v>224</v>
      </c>
      <c r="B233" s="4">
        <f>IF(A233&lt;&gt;"",IF(224=1,B$6,F232),"")</f>
        <v>138532.32593029307</v>
      </c>
      <c r="C233" s="4">
        <f t="shared" si="12"/>
        <v>981.27064200624261</v>
      </c>
      <c r="D233" s="4">
        <f t="shared" si="13"/>
        <v>7696.9616916490977</v>
      </c>
      <c r="E233" s="4">
        <f t="shared" si="14"/>
        <v>0</v>
      </c>
      <c r="F233" s="4">
        <f t="shared" si="15"/>
        <v>130835.36423864398</v>
      </c>
    </row>
    <row r="234" spans="1:6" x14ac:dyDescent="0.25">
      <c r="A234">
        <f>IF(225&lt;=B$5,225,"")</f>
        <v>225</v>
      </c>
      <c r="B234" s="4">
        <f>IF(A234&lt;&gt;"",IF(225=1,B$6,F233),"")</f>
        <v>130835.36423864398</v>
      </c>
      <c r="C234" s="4">
        <f t="shared" si="12"/>
        <v>926.75049669039493</v>
      </c>
      <c r="D234" s="4">
        <f t="shared" si="13"/>
        <v>7751.4818369649447</v>
      </c>
      <c r="E234" s="4">
        <f t="shared" si="14"/>
        <v>0</v>
      </c>
      <c r="F234" s="4">
        <f t="shared" si="15"/>
        <v>123083.88240167903</v>
      </c>
    </row>
    <row r="235" spans="1:6" x14ac:dyDescent="0.25">
      <c r="A235">
        <f>IF(226&lt;=B$5,226,"")</f>
        <v>226</v>
      </c>
      <c r="B235" s="4">
        <f>IF(A235&lt;&gt;"",IF(226=1,B$6,F234),"")</f>
        <v>123083.88240167903</v>
      </c>
      <c r="C235" s="4">
        <f t="shared" si="12"/>
        <v>871.84416701189321</v>
      </c>
      <c r="D235" s="4">
        <f t="shared" si="13"/>
        <v>7806.3881666434463</v>
      </c>
      <c r="E235" s="4">
        <f t="shared" si="14"/>
        <v>0</v>
      </c>
      <c r="F235" s="4">
        <f t="shared" si="15"/>
        <v>115277.49423503559</v>
      </c>
    </row>
    <row r="236" spans="1:6" x14ac:dyDescent="0.25">
      <c r="A236">
        <f>IF(227&lt;=B$5,227,"")</f>
        <v>227</v>
      </c>
      <c r="B236" s="4">
        <f>IF(A236&lt;&gt;"",IF(227=1,B$6,F235),"")</f>
        <v>115277.49423503559</v>
      </c>
      <c r="C236" s="4">
        <f t="shared" si="12"/>
        <v>816.54891749816875</v>
      </c>
      <c r="D236" s="4">
        <f t="shared" si="13"/>
        <v>7861.6834161571715</v>
      </c>
      <c r="E236" s="4">
        <f t="shared" si="14"/>
        <v>0</v>
      </c>
      <c r="F236" s="4">
        <f t="shared" si="15"/>
        <v>107415.81081887841</v>
      </c>
    </row>
    <row r="237" spans="1:6" x14ac:dyDescent="0.25">
      <c r="A237">
        <f>IF(228&lt;=B$5,228,"")</f>
        <v>228</v>
      </c>
      <c r="B237" s="4">
        <f>IF(A237&lt;&gt;"",IF(228=1,B$6,F236),"")</f>
        <v>107415.81081887841</v>
      </c>
      <c r="C237" s="4">
        <f t="shared" si="12"/>
        <v>760.8619933003888</v>
      </c>
      <c r="D237" s="4">
        <f t="shared" si="13"/>
        <v>7917.3703403549516</v>
      </c>
      <c r="E237" s="4">
        <f t="shared" si="14"/>
        <v>0</v>
      </c>
      <c r="F237" s="4">
        <f t="shared" si="15"/>
        <v>99498.440478523466</v>
      </c>
    </row>
    <row r="238" spans="1:6" x14ac:dyDescent="0.25">
      <c r="A238">
        <f>IF(229&lt;=B$5,229,"")</f>
        <v>229</v>
      </c>
      <c r="B238" s="4">
        <f>IF(A238&lt;&gt;"",IF(229=1,B$6,F237),"")</f>
        <v>99498.440478523466</v>
      </c>
      <c r="C238" s="4">
        <f t="shared" si="12"/>
        <v>704.78062005620791</v>
      </c>
      <c r="D238" s="4">
        <f t="shared" si="13"/>
        <v>7973.4517135991318</v>
      </c>
      <c r="E238" s="4">
        <f t="shared" si="14"/>
        <v>0</v>
      </c>
      <c r="F238" s="4">
        <f t="shared" si="15"/>
        <v>91524.988764924332</v>
      </c>
    </row>
    <row r="239" spans="1:6" x14ac:dyDescent="0.25">
      <c r="A239">
        <f>IF(230&lt;=B$5,230,"")</f>
        <v>230</v>
      </c>
      <c r="B239" s="4">
        <f>IF(A239&lt;&gt;"",IF(230=1,B$6,F238),"")</f>
        <v>91524.988764924332</v>
      </c>
      <c r="C239" s="4">
        <f t="shared" si="12"/>
        <v>648.30200375154743</v>
      </c>
      <c r="D239" s="4">
        <f t="shared" si="13"/>
        <v>8029.9303299037929</v>
      </c>
      <c r="E239" s="4">
        <f t="shared" si="14"/>
        <v>0</v>
      </c>
      <c r="F239" s="4">
        <f t="shared" si="15"/>
        <v>83495.058435020532</v>
      </c>
    </row>
    <row r="240" spans="1:6" x14ac:dyDescent="0.25">
      <c r="A240">
        <f>IF(231&lt;=B$5,231,"")</f>
        <v>231</v>
      </c>
      <c r="B240" s="4">
        <f>IF(A240&lt;&gt;"",IF(231=1,B$6,F239),"")</f>
        <v>83495.058435020532</v>
      </c>
      <c r="C240" s="4">
        <f t="shared" si="12"/>
        <v>591.42333058139548</v>
      </c>
      <c r="D240" s="4">
        <f t="shared" si="13"/>
        <v>8086.809003073944</v>
      </c>
      <c r="E240" s="4">
        <f t="shared" si="14"/>
        <v>0</v>
      </c>
      <c r="F240" s="4">
        <f t="shared" si="15"/>
        <v>75408.249431946591</v>
      </c>
    </row>
    <row r="241" spans="1:6" x14ac:dyDescent="0.25">
      <c r="A241">
        <f>IF(232&lt;=B$5,232,"")</f>
        <v>232</v>
      </c>
      <c r="B241" s="4">
        <f>IF(A241&lt;&gt;"",IF(232=1,B$6,F240),"")</f>
        <v>75408.249431946591</v>
      </c>
      <c r="C241" s="4">
        <f t="shared" si="12"/>
        <v>534.14176680962169</v>
      </c>
      <c r="D241" s="4">
        <f t="shared" si="13"/>
        <v>8144.0905668457181</v>
      </c>
      <c r="E241" s="4">
        <f t="shared" si="14"/>
        <v>0</v>
      </c>
      <c r="F241" s="4">
        <f t="shared" si="15"/>
        <v>67264.158865100879</v>
      </c>
    </row>
    <row r="242" spans="1:6" x14ac:dyDescent="0.25">
      <c r="A242">
        <f>IF(233&lt;=B$5,233,"")</f>
        <v>233</v>
      </c>
      <c r="B242" s="4">
        <f>IF(A242&lt;&gt;"",IF(233=1,B$6,F241),"")</f>
        <v>67264.158865100879</v>
      </c>
      <c r="C242" s="4">
        <f t="shared" si="12"/>
        <v>476.45445862779792</v>
      </c>
      <c r="D242" s="4">
        <f t="shared" si="13"/>
        <v>8201.7778750275429</v>
      </c>
      <c r="E242" s="4">
        <f t="shared" si="14"/>
        <v>0</v>
      </c>
      <c r="F242" s="4">
        <f t="shared" si="15"/>
        <v>59062.380990073332</v>
      </c>
    </row>
    <row r="243" spans="1:6" x14ac:dyDescent="0.25">
      <c r="A243">
        <f>IF(234&lt;=B$5,234,"")</f>
        <v>234</v>
      </c>
      <c r="B243" s="4">
        <f>IF(A243&lt;&gt;"",IF(234=1,B$6,F242),"")</f>
        <v>59062.380990073332</v>
      </c>
      <c r="C243" s="4">
        <f t="shared" si="12"/>
        <v>418.35853201301944</v>
      </c>
      <c r="D243" s="4">
        <f t="shared" si="13"/>
        <v>8259.8738016423213</v>
      </c>
      <c r="E243" s="4">
        <f t="shared" si="14"/>
        <v>0</v>
      </c>
      <c r="F243" s="4">
        <f t="shared" si="15"/>
        <v>50802.507188431009</v>
      </c>
    </row>
    <row r="244" spans="1:6" x14ac:dyDescent="0.25">
      <c r="A244">
        <f>IF(235&lt;=B$5,235,"")</f>
        <v>235</v>
      </c>
      <c r="B244" s="4">
        <f>IF(A244&lt;&gt;"",IF(235=1,B$6,F243),"")</f>
        <v>50802.507188431009</v>
      </c>
      <c r="C244" s="4">
        <f t="shared" si="12"/>
        <v>359.85109258471965</v>
      </c>
      <c r="D244" s="4">
        <f t="shared" si="13"/>
        <v>8318.3812410706196</v>
      </c>
      <c r="E244" s="4">
        <f t="shared" si="14"/>
        <v>0</v>
      </c>
      <c r="F244" s="4">
        <f t="shared" si="15"/>
        <v>42484.125947360386</v>
      </c>
    </row>
    <row r="245" spans="1:6" x14ac:dyDescent="0.25">
      <c r="A245">
        <f>IF(236&lt;=B$5,236,"")</f>
        <v>236</v>
      </c>
      <c r="B245" s="4">
        <f>IF(A245&lt;&gt;"",IF(236=1,B$6,F244),"")</f>
        <v>42484.125947360386</v>
      </c>
      <c r="C245" s="4">
        <f t="shared" si="12"/>
        <v>300.92922546046941</v>
      </c>
      <c r="D245" s="4">
        <f t="shared" si="13"/>
        <v>8377.3031081948702</v>
      </c>
      <c r="E245" s="4">
        <f t="shared" si="14"/>
        <v>0</v>
      </c>
      <c r="F245" s="4">
        <f t="shared" si="15"/>
        <v>34106.822839165514</v>
      </c>
    </row>
    <row r="246" spans="1:6" x14ac:dyDescent="0.25">
      <c r="A246">
        <f>IF(237&lt;=B$5,237,"")</f>
        <v>237</v>
      </c>
      <c r="B246" s="4">
        <f>IF(A246&lt;&gt;"",IF(237=1,B$6,F245),"")</f>
        <v>34106.822839165514</v>
      </c>
      <c r="C246" s="4">
        <f t="shared" si="12"/>
        <v>241.58999511075575</v>
      </c>
      <c r="D246" s="4">
        <f t="shared" si="13"/>
        <v>8436.6423385445851</v>
      </c>
      <c r="E246" s="4">
        <f t="shared" si="14"/>
        <v>0</v>
      </c>
      <c r="F246" s="4">
        <f t="shared" si="15"/>
        <v>25670.180500620929</v>
      </c>
    </row>
    <row r="247" spans="1:6" x14ac:dyDescent="0.25">
      <c r="A247">
        <f>IF(238&lt;=B$5,238,"")</f>
        <v>238</v>
      </c>
      <c r="B247" s="4">
        <f>IF(A247&lt;&gt;"",IF(238=1,B$6,F246),"")</f>
        <v>25670.180500620929</v>
      </c>
      <c r="C247" s="4">
        <f t="shared" si="12"/>
        <v>181.8304452127316</v>
      </c>
      <c r="D247" s="4">
        <f t="shared" si="13"/>
        <v>8496.4018884426077</v>
      </c>
      <c r="E247" s="4">
        <f t="shared" si="14"/>
        <v>0</v>
      </c>
      <c r="F247" s="4">
        <f t="shared" si="15"/>
        <v>17173.778612178321</v>
      </c>
    </row>
    <row r="248" spans="1:6" x14ac:dyDescent="0.25">
      <c r="A248">
        <f>IF(239&lt;=B$5,239,"")</f>
        <v>239</v>
      </c>
      <c r="B248" s="4">
        <f>IF(A248&lt;&gt;"",IF(239=1,B$6,F247),"")</f>
        <v>17173.778612178321</v>
      </c>
      <c r="C248" s="4">
        <f t="shared" si="12"/>
        <v>121.64759850292978</v>
      </c>
      <c r="D248" s="4">
        <f t="shared" si="13"/>
        <v>8556.5847351524098</v>
      </c>
      <c r="E248" s="4">
        <f t="shared" si="14"/>
        <v>0</v>
      </c>
      <c r="F248" s="4">
        <f t="shared" si="15"/>
        <v>8617.1938770259112</v>
      </c>
    </row>
    <row r="249" spans="1:6" x14ac:dyDescent="0.25">
      <c r="A249">
        <f>IF(240&lt;=B$5,240,"")</f>
        <v>240</v>
      </c>
      <c r="B249" s="4">
        <f>IF(A249&lt;&gt;"",IF(240=1,B$6,F248),"")</f>
        <v>8617.1938770259112</v>
      </c>
      <c r="C249" s="4">
        <f t="shared" si="12"/>
        <v>61.038456628933545</v>
      </c>
      <c r="D249" s="4">
        <f t="shared" si="13"/>
        <v>8617.193877026406</v>
      </c>
      <c r="E249" s="4">
        <f t="shared" si="14"/>
        <v>0</v>
      </c>
      <c r="F249" s="4">
        <f t="shared" si="15"/>
        <v>0</v>
      </c>
    </row>
    <row r="250" spans="1:6" x14ac:dyDescent="0.25">
      <c r="A250" t="str">
        <f>IF(241&lt;=B$5,241,"")</f>
        <v/>
      </c>
      <c r="B250" s="4" t="str">
        <f>IF(A250&lt;&gt;"",IF(241=1,B$6,F249),"")</f>
        <v/>
      </c>
      <c r="C250" s="4" t="str">
        <f t="shared" si="12"/>
        <v/>
      </c>
      <c r="D250" s="4" t="str">
        <f t="shared" si="13"/>
        <v/>
      </c>
      <c r="E250" s="4" t="str">
        <f t="shared" si="14"/>
        <v/>
      </c>
      <c r="F250" s="4" t="str">
        <f t="shared" si="15"/>
        <v/>
      </c>
    </row>
    <row r="251" spans="1:6" x14ac:dyDescent="0.25">
      <c r="A251" t="str">
        <f>IF(242&lt;=B$5,242,"")</f>
        <v/>
      </c>
      <c r="B251" s="4" t="str">
        <f>IF(A251&lt;&gt;"",IF(242=1,B$6,F250),"")</f>
        <v/>
      </c>
      <c r="C251" s="4" t="str">
        <f t="shared" si="12"/>
        <v/>
      </c>
      <c r="D251" s="4" t="str">
        <f t="shared" si="13"/>
        <v/>
      </c>
      <c r="E251" s="4" t="str">
        <f t="shared" si="14"/>
        <v/>
      </c>
      <c r="F251" s="4" t="str">
        <f t="shared" si="15"/>
        <v/>
      </c>
    </row>
    <row r="252" spans="1:6" x14ac:dyDescent="0.25">
      <c r="A252" t="str">
        <f>IF(243&lt;=B$5,243,"")</f>
        <v/>
      </c>
      <c r="B252" s="4" t="str">
        <f>IF(A252&lt;&gt;"",IF(243=1,B$6,F251),"")</f>
        <v/>
      </c>
      <c r="C252" s="4" t="str">
        <f t="shared" si="12"/>
        <v/>
      </c>
      <c r="D252" s="4" t="str">
        <f t="shared" si="13"/>
        <v/>
      </c>
      <c r="E252" s="4" t="str">
        <f t="shared" si="14"/>
        <v/>
      </c>
      <c r="F252" s="4" t="str">
        <f t="shared" si="15"/>
        <v/>
      </c>
    </row>
    <row r="253" spans="1:6" x14ac:dyDescent="0.25">
      <c r="A253" t="str">
        <f>IF(244&lt;=B$5,244,"")</f>
        <v/>
      </c>
      <c r="B253" s="4" t="str">
        <f>IF(A253&lt;&gt;"",IF(244=1,B$6,F252),"")</f>
        <v/>
      </c>
      <c r="C253" s="4" t="str">
        <f t="shared" si="12"/>
        <v/>
      </c>
      <c r="D253" s="4" t="str">
        <f t="shared" si="13"/>
        <v/>
      </c>
      <c r="E253" s="4" t="str">
        <f t="shared" si="14"/>
        <v/>
      </c>
      <c r="F253" s="4" t="str">
        <f t="shared" si="15"/>
        <v/>
      </c>
    </row>
    <row r="254" spans="1:6" x14ac:dyDescent="0.25">
      <c r="A254" t="str">
        <f>IF(245&lt;=B$5,245,"")</f>
        <v/>
      </c>
      <c r="B254" s="4" t="str">
        <f>IF(A254&lt;&gt;"",IF(245=1,B$6,F253),"")</f>
        <v/>
      </c>
      <c r="C254" s="4" t="str">
        <f t="shared" si="12"/>
        <v/>
      </c>
      <c r="D254" s="4" t="str">
        <f t="shared" si="13"/>
        <v/>
      </c>
      <c r="E254" s="4" t="str">
        <f t="shared" si="14"/>
        <v/>
      </c>
      <c r="F254" s="4" t="str">
        <f t="shared" si="15"/>
        <v/>
      </c>
    </row>
    <row r="255" spans="1:6" x14ac:dyDescent="0.25">
      <c r="A255" t="str">
        <f>IF(246&lt;=B$5,246,"")</f>
        <v/>
      </c>
      <c r="B255" s="4" t="str">
        <f>IF(A255&lt;&gt;"",IF(246=1,B$6,F254),"")</f>
        <v/>
      </c>
      <c r="C255" s="4" t="str">
        <f t="shared" si="12"/>
        <v/>
      </c>
      <c r="D255" s="4" t="str">
        <f t="shared" si="13"/>
        <v/>
      </c>
      <c r="E255" s="4" t="str">
        <f t="shared" si="14"/>
        <v/>
      </c>
      <c r="F255" s="4" t="str">
        <f t="shared" si="15"/>
        <v/>
      </c>
    </row>
    <row r="256" spans="1:6" x14ac:dyDescent="0.25">
      <c r="A256" t="str">
        <f>IF(247&lt;=B$5,247,"")</f>
        <v/>
      </c>
      <c r="B256" s="4" t="str">
        <f>IF(A256&lt;&gt;"",IF(247=1,B$6,F255),"")</f>
        <v/>
      </c>
      <c r="C256" s="4" t="str">
        <f t="shared" si="12"/>
        <v/>
      </c>
      <c r="D256" s="4" t="str">
        <f t="shared" si="13"/>
        <v/>
      </c>
      <c r="E256" s="4" t="str">
        <f t="shared" si="14"/>
        <v/>
      </c>
      <c r="F256" s="4" t="str">
        <f t="shared" si="15"/>
        <v/>
      </c>
    </row>
    <row r="257" spans="1:6" x14ac:dyDescent="0.25">
      <c r="A257" t="str">
        <f>IF(248&lt;=B$5,248,"")</f>
        <v/>
      </c>
      <c r="B257" s="4" t="str">
        <f>IF(A257&lt;&gt;"",IF(248=1,B$6,F256),"")</f>
        <v/>
      </c>
      <c r="C257" s="4" t="str">
        <f t="shared" si="12"/>
        <v/>
      </c>
      <c r="D257" s="4" t="str">
        <f t="shared" si="13"/>
        <v/>
      </c>
      <c r="E257" s="4" t="str">
        <f t="shared" si="14"/>
        <v/>
      </c>
      <c r="F257" s="4" t="str">
        <f t="shared" si="15"/>
        <v/>
      </c>
    </row>
    <row r="258" spans="1:6" x14ac:dyDescent="0.25">
      <c r="A258" t="str">
        <f>IF(249&lt;=B$5,249,"")</f>
        <v/>
      </c>
      <c r="B258" s="4" t="str">
        <f>IF(A258&lt;&gt;"",IF(249=1,B$6,F257),"")</f>
        <v/>
      </c>
      <c r="C258" s="4" t="str">
        <f t="shared" si="12"/>
        <v/>
      </c>
      <c r="D258" s="4" t="str">
        <f t="shared" si="13"/>
        <v/>
      </c>
      <c r="E258" s="4" t="str">
        <f t="shared" si="14"/>
        <v/>
      </c>
      <c r="F258" s="4" t="str">
        <f t="shared" si="15"/>
        <v/>
      </c>
    </row>
    <row r="259" spans="1:6" x14ac:dyDescent="0.25">
      <c r="A259" t="str">
        <f>IF(250&lt;=B$5,250,"")</f>
        <v/>
      </c>
      <c r="B259" s="4" t="str">
        <f>IF(A259&lt;&gt;"",IF(250=1,B$6,F258),"")</f>
        <v/>
      </c>
      <c r="C259" s="4" t="str">
        <f t="shared" si="12"/>
        <v/>
      </c>
      <c r="D259" s="4" t="str">
        <f t="shared" si="13"/>
        <v/>
      </c>
      <c r="E259" s="4" t="str">
        <f t="shared" si="14"/>
        <v/>
      </c>
      <c r="F259" s="4" t="str">
        <f t="shared" si="15"/>
        <v/>
      </c>
    </row>
    <row r="260" spans="1:6" x14ac:dyDescent="0.25">
      <c r="A260" t="str">
        <f>IF(251&lt;=B$5,251,"")</f>
        <v/>
      </c>
      <c r="B260" s="4" t="str">
        <f>IF(A260&lt;&gt;"",IF(251=1,B$6,F259),"")</f>
        <v/>
      </c>
      <c r="C260" s="4" t="str">
        <f t="shared" si="12"/>
        <v/>
      </c>
      <c r="D260" s="4" t="str">
        <f t="shared" si="13"/>
        <v/>
      </c>
      <c r="E260" s="4" t="str">
        <f t="shared" si="14"/>
        <v/>
      </c>
      <c r="F260" s="4" t="str">
        <f t="shared" si="15"/>
        <v/>
      </c>
    </row>
    <row r="261" spans="1:6" x14ac:dyDescent="0.25">
      <c r="A261" t="str">
        <f>IF(252&lt;=B$5,252,"")</f>
        <v/>
      </c>
      <c r="B261" s="4" t="str">
        <f>IF(A261&lt;&gt;"",IF(252=1,B$6,F260),"")</f>
        <v/>
      </c>
      <c r="C261" s="4" t="str">
        <f t="shared" si="12"/>
        <v/>
      </c>
      <c r="D261" s="4" t="str">
        <f t="shared" si="13"/>
        <v/>
      </c>
      <c r="E261" s="4" t="str">
        <f t="shared" si="14"/>
        <v/>
      </c>
      <c r="F261" s="4" t="str">
        <f t="shared" si="15"/>
        <v/>
      </c>
    </row>
    <row r="262" spans="1:6" x14ac:dyDescent="0.25">
      <c r="A262" t="str">
        <f>IF(253&lt;=B$5,253,"")</f>
        <v/>
      </c>
      <c r="B262" s="4" t="str">
        <f>IF(A262&lt;&gt;"",IF(253=1,B$6,F261),"")</f>
        <v/>
      </c>
      <c r="C262" s="4" t="str">
        <f t="shared" si="12"/>
        <v/>
      </c>
      <c r="D262" s="4" t="str">
        <f t="shared" si="13"/>
        <v/>
      </c>
      <c r="E262" s="4" t="str">
        <f t="shared" si="14"/>
        <v/>
      </c>
      <c r="F262" s="4" t="str">
        <f t="shared" si="15"/>
        <v/>
      </c>
    </row>
    <row r="263" spans="1:6" x14ac:dyDescent="0.25">
      <c r="A263" t="str">
        <f>IF(254&lt;=B$5,254,"")</f>
        <v/>
      </c>
      <c r="B263" s="4" t="str">
        <f>IF(A263&lt;&gt;"",IF(254=1,B$6,F262),"")</f>
        <v/>
      </c>
      <c r="C263" s="4" t="str">
        <f t="shared" si="12"/>
        <v/>
      </c>
      <c r="D263" s="4" t="str">
        <f t="shared" si="13"/>
        <v/>
      </c>
      <c r="E263" s="4" t="str">
        <f t="shared" si="14"/>
        <v/>
      </c>
      <c r="F263" s="4" t="str">
        <f t="shared" si="15"/>
        <v/>
      </c>
    </row>
    <row r="264" spans="1:6" x14ac:dyDescent="0.25">
      <c r="A264" t="str">
        <f>IF(255&lt;=B$5,255,"")</f>
        <v/>
      </c>
      <c r="B264" s="4" t="str">
        <f>IF(A264&lt;&gt;"",IF(255=1,B$6,F263),"")</f>
        <v/>
      </c>
      <c r="C264" s="4" t="str">
        <f t="shared" si="12"/>
        <v/>
      </c>
      <c r="D264" s="4" t="str">
        <f t="shared" si="13"/>
        <v/>
      </c>
      <c r="E264" s="4" t="str">
        <f t="shared" si="14"/>
        <v/>
      </c>
      <c r="F264" s="4" t="str">
        <f t="shared" si="15"/>
        <v/>
      </c>
    </row>
    <row r="265" spans="1:6" x14ac:dyDescent="0.25">
      <c r="A265" t="str">
        <f>IF(256&lt;=B$5,256,"")</f>
        <v/>
      </c>
      <c r="B265" s="4" t="str">
        <f>IF(A265&lt;&gt;"",IF(256=1,B$6,F264),"")</f>
        <v/>
      </c>
      <c r="C265" s="4" t="str">
        <f t="shared" si="12"/>
        <v/>
      </c>
      <c r="D265" s="4" t="str">
        <f t="shared" si="13"/>
        <v/>
      </c>
      <c r="E265" s="4" t="str">
        <f t="shared" si="14"/>
        <v/>
      </c>
      <c r="F265" s="4" t="str">
        <f t="shared" si="15"/>
        <v/>
      </c>
    </row>
    <row r="266" spans="1:6" x14ac:dyDescent="0.25">
      <c r="A266" t="str">
        <f>IF(257&lt;=B$5,257,"")</f>
        <v/>
      </c>
      <c r="B266" s="4" t="str">
        <f>IF(A266&lt;&gt;"",IF(257=1,B$6,F265),"")</f>
        <v/>
      </c>
      <c r="C266" s="4" t="str">
        <f t="shared" ref="C266:C329" si="16">IF(A266&lt;&gt;"",B266*$E$4,"")</f>
        <v/>
      </c>
      <c r="D266" s="4" t="str">
        <f t="shared" ref="D266:D329" si="17">IF(A266&lt;&gt;"",$E$5-C266,"")</f>
        <v/>
      </c>
      <c r="E266" s="4" t="str">
        <f t="shared" ref="E266:E329" si="18">IF(A266&lt;&gt;"",$B$7,"")</f>
        <v/>
      </c>
      <c r="F266" s="4" t="str">
        <f t="shared" ref="F266:F329" si="19">IF(A266&lt;&gt;"",MAX(0,B266-D266-E266),"")</f>
        <v/>
      </c>
    </row>
    <row r="267" spans="1:6" x14ac:dyDescent="0.25">
      <c r="A267" t="str">
        <f>IF(258&lt;=B$5,258,"")</f>
        <v/>
      </c>
      <c r="B267" s="4" t="str">
        <f>IF(A267&lt;&gt;"",IF(258=1,B$6,F266),"")</f>
        <v/>
      </c>
      <c r="C267" s="4" t="str">
        <f t="shared" si="16"/>
        <v/>
      </c>
      <c r="D267" s="4" t="str">
        <f t="shared" si="17"/>
        <v/>
      </c>
      <c r="E267" s="4" t="str">
        <f t="shared" si="18"/>
        <v/>
      </c>
      <c r="F267" s="4" t="str">
        <f t="shared" si="19"/>
        <v/>
      </c>
    </row>
    <row r="268" spans="1:6" x14ac:dyDescent="0.25">
      <c r="A268" t="str">
        <f>IF(259&lt;=B$5,259,"")</f>
        <v/>
      </c>
      <c r="B268" s="4" t="str">
        <f>IF(A268&lt;&gt;"",IF(259=1,B$6,F267),"")</f>
        <v/>
      </c>
      <c r="C268" s="4" t="str">
        <f t="shared" si="16"/>
        <v/>
      </c>
      <c r="D268" s="4" t="str">
        <f t="shared" si="17"/>
        <v/>
      </c>
      <c r="E268" s="4" t="str">
        <f t="shared" si="18"/>
        <v/>
      </c>
      <c r="F268" s="4" t="str">
        <f t="shared" si="19"/>
        <v/>
      </c>
    </row>
    <row r="269" spans="1:6" x14ac:dyDescent="0.25">
      <c r="A269" t="str">
        <f>IF(260&lt;=B$5,260,"")</f>
        <v/>
      </c>
      <c r="B269" s="4" t="str">
        <f>IF(A269&lt;&gt;"",IF(260=1,B$6,F268),"")</f>
        <v/>
      </c>
      <c r="C269" s="4" t="str">
        <f t="shared" si="16"/>
        <v/>
      </c>
      <c r="D269" s="4" t="str">
        <f t="shared" si="17"/>
        <v/>
      </c>
      <c r="E269" s="4" t="str">
        <f t="shared" si="18"/>
        <v/>
      </c>
      <c r="F269" s="4" t="str">
        <f t="shared" si="19"/>
        <v/>
      </c>
    </row>
    <row r="270" spans="1:6" x14ac:dyDescent="0.25">
      <c r="A270" t="str">
        <f>IF(261&lt;=B$5,261,"")</f>
        <v/>
      </c>
      <c r="B270" s="4" t="str">
        <f>IF(A270&lt;&gt;"",IF(261=1,B$6,F269),"")</f>
        <v/>
      </c>
      <c r="C270" s="4" t="str">
        <f t="shared" si="16"/>
        <v/>
      </c>
      <c r="D270" s="4" t="str">
        <f t="shared" si="17"/>
        <v/>
      </c>
      <c r="E270" s="4" t="str">
        <f t="shared" si="18"/>
        <v/>
      </c>
      <c r="F270" s="4" t="str">
        <f t="shared" si="19"/>
        <v/>
      </c>
    </row>
    <row r="271" spans="1:6" x14ac:dyDescent="0.25">
      <c r="A271" t="str">
        <f>IF(262&lt;=B$5,262,"")</f>
        <v/>
      </c>
      <c r="B271" s="4" t="str">
        <f>IF(A271&lt;&gt;"",IF(262=1,B$6,F270),"")</f>
        <v/>
      </c>
      <c r="C271" s="4" t="str">
        <f t="shared" si="16"/>
        <v/>
      </c>
      <c r="D271" s="4" t="str">
        <f t="shared" si="17"/>
        <v/>
      </c>
      <c r="E271" s="4" t="str">
        <f t="shared" si="18"/>
        <v/>
      </c>
      <c r="F271" s="4" t="str">
        <f t="shared" si="19"/>
        <v/>
      </c>
    </row>
    <row r="272" spans="1:6" x14ac:dyDescent="0.25">
      <c r="A272" t="str">
        <f>IF(263&lt;=B$5,263,"")</f>
        <v/>
      </c>
      <c r="B272" s="4" t="str">
        <f>IF(A272&lt;&gt;"",IF(263=1,B$6,F271),"")</f>
        <v/>
      </c>
      <c r="C272" s="4" t="str">
        <f t="shared" si="16"/>
        <v/>
      </c>
      <c r="D272" s="4" t="str">
        <f t="shared" si="17"/>
        <v/>
      </c>
      <c r="E272" s="4" t="str">
        <f t="shared" si="18"/>
        <v/>
      </c>
      <c r="F272" s="4" t="str">
        <f t="shared" si="19"/>
        <v/>
      </c>
    </row>
    <row r="273" spans="1:6" x14ac:dyDescent="0.25">
      <c r="A273" t="str">
        <f>IF(264&lt;=B$5,264,"")</f>
        <v/>
      </c>
      <c r="B273" s="4" t="str">
        <f>IF(A273&lt;&gt;"",IF(264=1,B$6,F272),"")</f>
        <v/>
      </c>
      <c r="C273" s="4" t="str">
        <f t="shared" si="16"/>
        <v/>
      </c>
      <c r="D273" s="4" t="str">
        <f t="shared" si="17"/>
        <v/>
      </c>
      <c r="E273" s="4" t="str">
        <f t="shared" si="18"/>
        <v/>
      </c>
      <c r="F273" s="4" t="str">
        <f t="shared" si="19"/>
        <v/>
      </c>
    </row>
    <row r="274" spans="1:6" x14ac:dyDescent="0.25">
      <c r="A274" t="str">
        <f>IF(265&lt;=B$5,265,"")</f>
        <v/>
      </c>
      <c r="B274" s="4" t="str">
        <f>IF(A274&lt;&gt;"",IF(265=1,B$6,F273),"")</f>
        <v/>
      </c>
      <c r="C274" s="4" t="str">
        <f t="shared" si="16"/>
        <v/>
      </c>
      <c r="D274" s="4" t="str">
        <f t="shared" si="17"/>
        <v/>
      </c>
      <c r="E274" s="4" t="str">
        <f t="shared" si="18"/>
        <v/>
      </c>
      <c r="F274" s="4" t="str">
        <f t="shared" si="19"/>
        <v/>
      </c>
    </row>
    <row r="275" spans="1:6" x14ac:dyDescent="0.25">
      <c r="A275" t="str">
        <f>IF(266&lt;=B$5,266,"")</f>
        <v/>
      </c>
      <c r="B275" s="4" t="str">
        <f>IF(A275&lt;&gt;"",IF(266=1,B$6,F274),"")</f>
        <v/>
      </c>
      <c r="C275" s="4" t="str">
        <f t="shared" si="16"/>
        <v/>
      </c>
      <c r="D275" s="4" t="str">
        <f t="shared" si="17"/>
        <v/>
      </c>
      <c r="E275" s="4" t="str">
        <f t="shared" si="18"/>
        <v/>
      </c>
      <c r="F275" s="4" t="str">
        <f t="shared" si="19"/>
        <v/>
      </c>
    </row>
    <row r="276" spans="1:6" x14ac:dyDescent="0.25">
      <c r="A276" t="str">
        <f>IF(267&lt;=B$5,267,"")</f>
        <v/>
      </c>
      <c r="B276" s="4" t="str">
        <f>IF(A276&lt;&gt;"",IF(267=1,B$6,F275),"")</f>
        <v/>
      </c>
      <c r="C276" s="4" t="str">
        <f t="shared" si="16"/>
        <v/>
      </c>
      <c r="D276" s="4" t="str">
        <f t="shared" si="17"/>
        <v/>
      </c>
      <c r="E276" s="4" t="str">
        <f t="shared" si="18"/>
        <v/>
      </c>
      <c r="F276" s="4" t="str">
        <f t="shared" si="19"/>
        <v/>
      </c>
    </row>
    <row r="277" spans="1:6" x14ac:dyDescent="0.25">
      <c r="A277" t="str">
        <f>IF(268&lt;=B$5,268,"")</f>
        <v/>
      </c>
      <c r="B277" s="4" t="str">
        <f>IF(A277&lt;&gt;"",IF(268=1,B$6,F276),"")</f>
        <v/>
      </c>
      <c r="C277" s="4" t="str">
        <f t="shared" si="16"/>
        <v/>
      </c>
      <c r="D277" s="4" t="str">
        <f t="shared" si="17"/>
        <v/>
      </c>
      <c r="E277" s="4" t="str">
        <f t="shared" si="18"/>
        <v/>
      </c>
      <c r="F277" s="4" t="str">
        <f t="shared" si="19"/>
        <v/>
      </c>
    </row>
    <row r="278" spans="1:6" x14ac:dyDescent="0.25">
      <c r="A278" t="str">
        <f>IF(269&lt;=B$5,269,"")</f>
        <v/>
      </c>
      <c r="B278" s="4" t="str">
        <f>IF(A278&lt;&gt;"",IF(269=1,B$6,F277),"")</f>
        <v/>
      </c>
      <c r="C278" s="4" t="str">
        <f t="shared" si="16"/>
        <v/>
      </c>
      <c r="D278" s="4" t="str">
        <f t="shared" si="17"/>
        <v/>
      </c>
      <c r="E278" s="4" t="str">
        <f t="shared" si="18"/>
        <v/>
      </c>
      <c r="F278" s="4" t="str">
        <f t="shared" si="19"/>
        <v/>
      </c>
    </row>
    <row r="279" spans="1:6" x14ac:dyDescent="0.25">
      <c r="A279" t="str">
        <f>IF(270&lt;=B$5,270,"")</f>
        <v/>
      </c>
      <c r="B279" s="4" t="str">
        <f>IF(A279&lt;&gt;"",IF(270=1,B$6,F278),"")</f>
        <v/>
      </c>
      <c r="C279" s="4" t="str">
        <f t="shared" si="16"/>
        <v/>
      </c>
      <c r="D279" s="4" t="str">
        <f t="shared" si="17"/>
        <v/>
      </c>
      <c r="E279" s="4" t="str">
        <f t="shared" si="18"/>
        <v/>
      </c>
      <c r="F279" s="4" t="str">
        <f t="shared" si="19"/>
        <v/>
      </c>
    </row>
    <row r="280" spans="1:6" x14ac:dyDescent="0.25">
      <c r="A280" t="str">
        <f>IF(271&lt;=B$5,271,"")</f>
        <v/>
      </c>
      <c r="B280" s="4" t="str">
        <f>IF(A280&lt;&gt;"",IF(271=1,B$6,F279),"")</f>
        <v/>
      </c>
      <c r="C280" s="4" t="str">
        <f t="shared" si="16"/>
        <v/>
      </c>
      <c r="D280" s="4" t="str">
        <f t="shared" si="17"/>
        <v/>
      </c>
      <c r="E280" s="4" t="str">
        <f t="shared" si="18"/>
        <v/>
      </c>
      <c r="F280" s="4" t="str">
        <f t="shared" si="19"/>
        <v/>
      </c>
    </row>
    <row r="281" spans="1:6" x14ac:dyDescent="0.25">
      <c r="A281" t="str">
        <f>IF(272&lt;=B$5,272,"")</f>
        <v/>
      </c>
      <c r="B281" s="4" t="str">
        <f>IF(A281&lt;&gt;"",IF(272=1,B$6,F280),"")</f>
        <v/>
      </c>
      <c r="C281" s="4" t="str">
        <f t="shared" si="16"/>
        <v/>
      </c>
      <c r="D281" s="4" t="str">
        <f t="shared" si="17"/>
        <v/>
      </c>
      <c r="E281" s="4" t="str">
        <f t="shared" si="18"/>
        <v/>
      </c>
      <c r="F281" s="4" t="str">
        <f t="shared" si="19"/>
        <v/>
      </c>
    </row>
    <row r="282" spans="1:6" x14ac:dyDescent="0.25">
      <c r="A282" t="str">
        <f>IF(273&lt;=B$5,273,"")</f>
        <v/>
      </c>
      <c r="B282" s="4" t="str">
        <f>IF(A282&lt;&gt;"",IF(273=1,B$6,F281),"")</f>
        <v/>
      </c>
      <c r="C282" s="4" t="str">
        <f t="shared" si="16"/>
        <v/>
      </c>
      <c r="D282" s="4" t="str">
        <f t="shared" si="17"/>
        <v/>
      </c>
      <c r="E282" s="4" t="str">
        <f t="shared" si="18"/>
        <v/>
      </c>
      <c r="F282" s="4" t="str">
        <f t="shared" si="19"/>
        <v/>
      </c>
    </row>
    <row r="283" spans="1:6" x14ac:dyDescent="0.25">
      <c r="A283" t="str">
        <f>IF(274&lt;=B$5,274,"")</f>
        <v/>
      </c>
      <c r="B283" s="4" t="str">
        <f>IF(A283&lt;&gt;"",IF(274=1,B$6,F282),"")</f>
        <v/>
      </c>
      <c r="C283" s="4" t="str">
        <f t="shared" si="16"/>
        <v/>
      </c>
      <c r="D283" s="4" t="str">
        <f t="shared" si="17"/>
        <v/>
      </c>
      <c r="E283" s="4" t="str">
        <f t="shared" si="18"/>
        <v/>
      </c>
      <c r="F283" s="4" t="str">
        <f t="shared" si="19"/>
        <v/>
      </c>
    </row>
    <row r="284" spans="1:6" x14ac:dyDescent="0.25">
      <c r="A284" t="str">
        <f>IF(275&lt;=B$5,275,"")</f>
        <v/>
      </c>
      <c r="B284" s="4" t="str">
        <f>IF(A284&lt;&gt;"",IF(275=1,B$6,F283),"")</f>
        <v/>
      </c>
      <c r="C284" s="4" t="str">
        <f t="shared" si="16"/>
        <v/>
      </c>
      <c r="D284" s="4" t="str">
        <f t="shared" si="17"/>
        <v/>
      </c>
      <c r="E284" s="4" t="str">
        <f t="shared" si="18"/>
        <v/>
      </c>
      <c r="F284" s="4" t="str">
        <f t="shared" si="19"/>
        <v/>
      </c>
    </row>
    <row r="285" spans="1:6" x14ac:dyDescent="0.25">
      <c r="A285" t="str">
        <f>IF(276&lt;=B$5,276,"")</f>
        <v/>
      </c>
      <c r="B285" s="4" t="str">
        <f>IF(A285&lt;&gt;"",IF(276=1,B$6,F284),"")</f>
        <v/>
      </c>
      <c r="C285" s="4" t="str">
        <f t="shared" si="16"/>
        <v/>
      </c>
      <c r="D285" s="4" t="str">
        <f t="shared" si="17"/>
        <v/>
      </c>
      <c r="E285" s="4" t="str">
        <f t="shared" si="18"/>
        <v/>
      </c>
      <c r="F285" s="4" t="str">
        <f t="shared" si="19"/>
        <v/>
      </c>
    </row>
    <row r="286" spans="1:6" x14ac:dyDescent="0.25">
      <c r="A286" t="str">
        <f>IF(277&lt;=B$5,277,"")</f>
        <v/>
      </c>
      <c r="B286" s="4" t="str">
        <f>IF(A286&lt;&gt;"",IF(277=1,B$6,F285),"")</f>
        <v/>
      </c>
      <c r="C286" s="4" t="str">
        <f t="shared" si="16"/>
        <v/>
      </c>
      <c r="D286" s="4" t="str">
        <f t="shared" si="17"/>
        <v/>
      </c>
      <c r="E286" s="4" t="str">
        <f t="shared" si="18"/>
        <v/>
      </c>
      <c r="F286" s="4" t="str">
        <f t="shared" si="19"/>
        <v/>
      </c>
    </row>
    <row r="287" spans="1:6" x14ac:dyDescent="0.25">
      <c r="A287" t="str">
        <f>IF(278&lt;=B$5,278,"")</f>
        <v/>
      </c>
      <c r="B287" s="4" t="str">
        <f>IF(A287&lt;&gt;"",IF(278=1,B$6,F286),"")</f>
        <v/>
      </c>
      <c r="C287" s="4" t="str">
        <f t="shared" si="16"/>
        <v/>
      </c>
      <c r="D287" s="4" t="str">
        <f t="shared" si="17"/>
        <v/>
      </c>
      <c r="E287" s="4" t="str">
        <f t="shared" si="18"/>
        <v/>
      </c>
      <c r="F287" s="4" t="str">
        <f t="shared" si="19"/>
        <v/>
      </c>
    </row>
    <row r="288" spans="1:6" x14ac:dyDescent="0.25">
      <c r="A288" t="str">
        <f>IF(279&lt;=B$5,279,"")</f>
        <v/>
      </c>
      <c r="B288" s="4" t="str">
        <f>IF(A288&lt;&gt;"",IF(279=1,B$6,F287),"")</f>
        <v/>
      </c>
      <c r="C288" s="4" t="str">
        <f t="shared" si="16"/>
        <v/>
      </c>
      <c r="D288" s="4" t="str">
        <f t="shared" si="17"/>
        <v/>
      </c>
      <c r="E288" s="4" t="str">
        <f t="shared" si="18"/>
        <v/>
      </c>
      <c r="F288" s="4" t="str">
        <f t="shared" si="19"/>
        <v/>
      </c>
    </row>
    <row r="289" spans="1:6" x14ac:dyDescent="0.25">
      <c r="A289" t="str">
        <f>IF(280&lt;=B$5,280,"")</f>
        <v/>
      </c>
      <c r="B289" s="4" t="str">
        <f>IF(A289&lt;&gt;"",IF(280=1,B$6,F288),"")</f>
        <v/>
      </c>
      <c r="C289" s="4" t="str">
        <f t="shared" si="16"/>
        <v/>
      </c>
      <c r="D289" s="4" t="str">
        <f t="shared" si="17"/>
        <v/>
      </c>
      <c r="E289" s="4" t="str">
        <f t="shared" si="18"/>
        <v/>
      </c>
      <c r="F289" s="4" t="str">
        <f t="shared" si="19"/>
        <v/>
      </c>
    </row>
    <row r="290" spans="1:6" x14ac:dyDescent="0.25">
      <c r="A290" t="str">
        <f>IF(281&lt;=B$5,281,"")</f>
        <v/>
      </c>
      <c r="B290" s="4" t="str">
        <f>IF(A290&lt;&gt;"",IF(281=1,B$6,F289),"")</f>
        <v/>
      </c>
      <c r="C290" s="4" t="str">
        <f t="shared" si="16"/>
        <v/>
      </c>
      <c r="D290" s="4" t="str">
        <f t="shared" si="17"/>
        <v/>
      </c>
      <c r="E290" s="4" t="str">
        <f t="shared" si="18"/>
        <v/>
      </c>
      <c r="F290" s="4" t="str">
        <f t="shared" si="19"/>
        <v/>
      </c>
    </row>
    <row r="291" spans="1:6" x14ac:dyDescent="0.25">
      <c r="A291" t="str">
        <f>IF(282&lt;=B$5,282,"")</f>
        <v/>
      </c>
      <c r="B291" s="4" t="str">
        <f>IF(A291&lt;&gt;"",IF(282=1,B$6,F290),"")</f>
        <v/>
      </c>
      <c r="C291" s="4" t="str">
        <f t="shared" si="16"/>
        <v/>
      </c>
      <c r="D291" s="4" t="str">
        <f t="shared" si="17"/>
        <v/>
      </c>
      <c r="E291" s="4" t="str">
        <f t="shared" si="18"/>
        <v/>
      </c>
      <c r="F291" s="4" t="str">
        <f t="shared" si="19"/>
        <v/>
      </c>
    </row>
    <row r="292" spans="1:6" x14ac:dyDescent="0.25">
      <c r="A292" t="str">
        <f>IF(283&lt;=B$5,283,"")</f>
        <v/>
      </c>
      <c r="B292" s="4" t="str">
        <f>IF(A292&lt;&gt;"",IF(283=1,B$6,F291),"")</f>
        <v/>
      </c>
      <c r="C292" s="4" t="str">
        <f t="shared" si="16"/>
        <v/>
      </c>
      <c r="D292" s="4" t="str">
        <f t="shared" si="17"/>
        <v/>
      </c>
      <c r="E292" s="4" t="str">
        <f t="shared" si="18"/>
        <v/>
      </c>
      <c r="F292" s="4" t="str">
        <f t="shared" si="19"/>
        <v/>
      </c>
    </row>
    <row r="293" spans="1:6" x14ac:dyDescent="0.25">
      <c r="A293" t="str">
        <f>IF(284&lt;=B$5,284,"")</f>
        <v/>
      </c>
      <c r="B293" s="4" t="str">
        <f>IF(A293&lt;&gt;"",IF(284=1,B$6,F292),"")</f>
        <v/>
      </c>
      <c r="C293" s="4" t="str">
        <f t="shared" si="16"/>
        <v/>
      </c>
      <c r="D293" s="4" t="str">
        <f t="shared" si="17"/>
        <v/>
      </c>
      <c r="E293" s="4" t="str">
        <f t="shared" si="18"/>
        <v/>
      </c>
      <c r="F293" s="4" t="str">
        <f t="shared" si="19"/>
        <v/>
      </c>
    </row>
    <row r="294" spans="1:6" x14ac:dyDescent="0.25">
      <c r="A294" t="str">
        <f>IF(285&lt;=B$5,285,"")</f>
        <v/>
      </c>
      <c r="B294" s="4" t="str">
        <f>IF(A294&lt;&gt;"",IF(285=1,B$6,F293),"")</f>
        <v/>
      </c>
      <c r="C294" s="4" t="str">
        <f t="shared" si="16"/>
        <v/>
      </c>
      <c r="D294" s="4" t="str">
        <f t="shared" si="17"/>
        <v/>
      </c>
      <c r="E294" s="4" t="str">
        <f t="shared" si="18"/>
        <v/>
      </c>
      <c r="F294" s="4" t="str">
        <f t="shared" si="19"/>
        <v/>
      </c>
    </row>
    <row r="295" spans="1:6" x14ac:dyDescent="0.25">
      <c r="A295" t="str">
        <f>IF(286&lt;=B$5,286,"")</f>
        <v/>
      </c>
      <c r="B295" s="4" t="str">
        <f>IF(A295&lt;&gt;"",IF(286=1,B$6,F294),"")</f>
        <v/>
      </c>
      <c r="C295" s="4" t="str">
        <f t="shared" si="16"/>
        <v/>
      </c>
      <c r="D295" s="4" t="str">
        <f t="shared" si="17"/>
        <v/>
      </c>
      <c r="E295" s="4" t="str">
        <f t="shared" si="18"/>
        <v/>
      </c>
      <c r="F295" s="4" t="str">
        <f t="shared" si="19"/>
        <v/>
      </c>
    </row>
    <row r="296" spans="1:6" x14ac:dyDescent="0.25">
      <c r="A296" t="str">
        <f>IF(287&lt;=B$5,287,"")</f>
        <v/>
      </c>
      <c r="B296" s="4" t="str">
        <f>IF(A296&lt;&gt;"",IF(287=1,B$6,F295),"")</f>
        <v/>
      </c>
      <c r="C296" s="4" t="str">
        <f t="shared" si="16"/>
        <v/>
      </c>
      <c r="D296" s="4" t="str">
        <f t="shared" si="17"/>
        <v/>
      </c>
      <c r="E296" s="4" t="str">
        <f t="shared" si="18"/>
        <v/>
      </c>
      <c r="F296" s="4" t="str">
        <f t="shared" si="19"/>
        <v/>
      </c>
    </row>
    <row r="297" spans="1:6" x14ac:dyDescent="0.25">
      <c r="A297" t="str">
        <f>IF(288&lt;=B$5,288,"")</f>
        <v/>
      </c>
      <c r="B297" s="4" t="str">
        <f>IF(A297&lt;&gt;"",IF(288=1,B$6,F296),"")</f>
        <v/>
      </c>
      <c r="C297" s="4" t="str">
        <f t="shared" si="16"/>
        <v/>
      </c>
      <c r="D297" s="4" t="str">
        <f t="shared" si="17"/>
        <v/>
      </c>
      <c r="E297" s="4" t="str">
        <f t="shared" si="18"/>
        <v/>
      </c>
      <c r="F297" s="4" t="str">
        <f t="shared" si="19"/>
        <v/>
      </c>
    </row>
    <row r="298" spans="1:6" x14ac:dyDescent="0.25">
      <c r="A298" t="str">
        <f>IF(289&lt;=B$5,289,"")</f>
        <v/>
      </c>
      <c r="B298" s="4" t="str">
        <f>IF(A298&lt;&gt;"",IF(289=1,B$6,F297),"")</f>
        <v/>
      </c>
      <c r="C298" s="4" t="str">
        <f t="shared" si="16"/>
        <v/>
      </c>
      <c r="D298" s="4" t="str">
        <f t="shared" si="17"/>
        <v/>
      </c>
      <c r="E298" s="4" t="str">
        <f t="shared" si="18"/>
        <v/>
      </c>
      <c r="F298" s="4" t="str">
        <f t="shared" si="19"/>
        <v/>
      </c>
    </row>
    <row r="299" spans="1:6" x14ac:dyDescent="0.25">
      <c r="A299" t="str">
        <f>IF(290&lt;=B$5,290,"")</f>
        <v/>
      </c>
      <c r="B299" s="4" t="str">
        <f>IF(A299&lt;&gt;"",IF(290=1,B$6,F298),"")</f>
        <v/>
      </c>
      <c r="C299" s="4" t="str">
        <f t="shared" si="16"/>
        <v/>
      </c>
      <c r="D299" s="4" t="str">
        <f t="shared" si="17"/>
        <v/>
      </c>
      <c r="E299" s="4" t="str">
        <f t="shared" si="18"/>
        <v/>
      </c>
      <c r="F299" s="4" t="str">
        <f t="shared" si="19"/>
        <v/>
      </c>
    </row>
    <row r="300" spans="1:6" x14ac:dyDescent="0.25">
      <c r="A300" t="str">
        <f>IF(291&lt;=B$5,291,"")</f>
        <v/>
      </c>
      <c r="B300" s="4" t="str">
        <f>IF(A300&lt;&gt;"",IF(291=1,B$6,F299),"")</f>
        <v/>
      </c>
      <c r="C300" s="4" t="str">
        <f t="shared" si="16"/>
        <v/>
      </c>
      <c r="D300" s="4" t="str">
        <f t="shared" si="17"/>
        <v/>
      </c>
      <c r="E300" s="4" t="str">
        <f t="shared" si="18"/>
        <v/>
      </c>
      <c r="F300" s="4" t="str">
        <f t="shared" si="19"/>
        <v/>
      </c>
    </row>
    <row r="301" spans="1:6" x14ac:dyDescent="0.25">
      <c r="A301" t="str">
        <f>IF(292&lt;=B$5,292,"")</f>
        <v/>
      </c>
      <c r="B301" s="4" t="str">
        <f>IF(A301&lt;&gt;"",IF(292=1,B$6,F300),"")</f>
        <v/>
      </c>
      <c r="C301" s="4" t="str">
        <f t="shared" si="16"/>
        <v/>
      </c>
      <c r="D301" s="4" t="str">
        <f t="shared" si="17"/>
        <v/>
      </c>
      <c r="E301" s="4" t="str">
        <f t="shared" si="18"/>
        <v/>
      </c>
      <c r="F301" s="4" t="str">
        <f t="shared" si="19"/>
        <v/>
      </c>
    </row>
    <row r="302" spans="1:6" x14ac:dyDescent="0.25">
      <c r="A302" t="str">
        <f>IF(293&lt;=B$5,293,"")</f>
        <v/>
      </c>
      <c r="B302" s="4" t="str">
        <f>IF(A302&lt;&gt;"",IF(293=1,B$6,F301),"")</f>
        <v/>
      </c>
      <c r="C302" s="4" t="str">
        <f t="shared" si="16"/>
        <v/>
      </c>
      <c r="D302" s="4" t="str">
        <f t="shared" si="17"/>
        <v/>
      </c>
      <c r="E302" s="4" t="str">
        <f t="shared" si="18"/>
        <v/>
      </c>
      <c r="F302" s="4" t="str">
        <f t="shared" si="19"/>
        <v/>
      </c>
    </row>
    <row r="303" spans="1:6" x14ac:dyDescent="0.25">
      <c r="A303" t="str">
        <f>IF(294&lt;=B$5,294,"")</f>
        <v/>
      </c>
      <c r="B303" s="4" t="str">
        <f>IF(A303&lt;&gt;"",IF(294=1,B$6,F302),"")</f>
        <v/>
      </c>
      <c r="C303" s="4" t="str">
        <f t="shared" si="16"/>
        <v/>
      </c>
      <c r="D303" s="4" t="str">
        <f t="shared" si="17"/>
        <v/>
      </c>
      <c r="E303" s="4" t="str">
        <f t="shared" si="18"/>
        <v/>
      </c>
      <c r="F303" s="4" t="str">
        <f t="shared" si="19"/>
        <v/>
      </c>
    </row>
    <row r="304" spans="1:6" x14ac:dyDescent="0.25">
      <c r="A304" t="str">
        <f>IF(295&lt;=B$5,295,"")</f>
        <v/>
      </c>
      <c r="B304" s="4" t="str">
        <f>IF(A304&lt;&gt;"",IF(295=1,B$6,F303),"")</f>
        <v/>
      </c>
      <c r="C304" s="4" t="str">
        <f t="shared" si="16"/>
        <v/>
      </c>
      <c r="D304" s="4" t="str">
        <f t="shared" si="17"/>
        <v/>
      </c>
      <c r="E304" s="4" t="str">
        <f t="shared" si="18"/>
        <v/>
      </c>
      <c r="F304" s="4" t="str">
        <f t="shared" si="19"/>
        <v/>
      </c>
    </row>
    <row r="305" spans="1:6" x14ac:dyDescent="0.25">
      <c r="A305" t="str">
        <f>IF(296&lt;=B$5,296,"")</f>
        <v/>
      </c>
      <c r="B305" s="4" t="str">
        <f>IF(A305&lt;&gt;"",IF(296=1,B$6,F304),"")</f>
        <v/>
      </c>
      <c r="C305" s="4" t="str">
        <f t="shared" si="16"/>
        <v/>
      </c>
      <c r="D305" s="4" t="str">
        <f t="shared" si="17"/>
        <v/>
      </c>
      <c r="E305" s="4" t="str">
        <f t="shared" si="18"/>
        <v/>
      </c>
      <c r="F305" s="4" t="str">
        <f t="shared" si="19"/>
        <v/>
      </c>
    </row>
    <row r="306" spans="1:6" x14ac:dyDescent="0.25">
      <c r="A306" t="str">
        <f>IF(297&lt;=B$5,297,"")</f>
        <v/>
      </c>
      <c r="B306" s="4" t="str">
        <f>IF(A306&lt;&gt;"",IF(297=1,B$6,F305),"")</f>
        <v/>
      </c>
      <c r="C306" s="4" t="str">
        <f t="shared" si="16"/>
        <v/>
      </c>
      <c r="D306" s="4" t="str">
        <f t="shared" si="17"/>
        <v/>
      </c>
      <c r="E306" s="4" t="str">
        <f t="shared" si="18"/>
        <v/>
      </c>
      <c r="F306" s="4" t="str">
        <f t="shared" si="19"/>
        <v/>
      </c>
    </row>
    <row r="307" spans="1:6" x14ac:dyDescent="0.25">
      <c r="A307" t="str">
        <f>IF(298&lt;=B$5,298,"")</f>
        <v/>
      </c>
      <c r="B307" s="4" t="str">
        <f>IF(A307&lt;&gt;"",IF(298=1,B$6,F306),"")</f>
        <v/>
      </c>
      <c r="C307" s="4" t="str">
        <f t="shared" si="16"/>
        <v/>
      </c>
      <c r="D307" s="4" t="str">
        <f t="shared" si="17"/>
        <v/>
      </c>
      <c r="E307" s="4" t="str">
        <f t="shared" si="18"/>
        <v/>
      </c>
      <c r="F307" s="4" t="str">
        <f t="shared" si="19"/>
        <v/>
      </c>
    </row>
    <row r="308" spans="1:6" x14ac:dyDescent="0.25">
      <c r="A308" t="str">
        <f>IF(299&lt;=B$5,299,"")</f>
        <v/>
      </c>
      <c r="B308" s="4" t="str">
        <f>IF(A308&lt;&gt;"",IF(299=1,B$6,F307),"")</f>
        <v/>
      </c>
      <c r="C308" s="4" t="str">
        <f t="shared" si="16"/>
        <v/>
      </c>
      <c r="D308" s="4" t="str">
        <f t="shared" si="17"/>
        <v/>
      </c>
      <c r="E308" s="4" t="str">
        <f t="shared" si="18"/>
        <v/>
      </c>
      <c r="F308" s="4" t="str">
        <f t="shared" si="19"/>
        <v/>
      </c>
    </row>
    <row r="309" spans="1:6" x14ac:dyDescent="0.25">
      <c r="A309" t="str">
        <f>IF(300&lt;=B$5,300,"")</f>
        <v/>
      </c>
      <c r="B309" s="4" t="str">
        <f>IF(A309&lt;&gt;"",IF(300=1,B$6,F308),"")</f>
        <v/>
      </c>
      <c r="C309" s="4" t="str">
        <f t="shared" si="16"/>
        <v/>
      </c>
      <c r="D309" s="4" t="str">
        <f t="shared" si="17"/>
        <v/>
      </c>
      <c r="E309" s="4" t="str">
        <f t="shared" si="18"/>
        <v/>
      </c>
      <c r="F309" s="4" t="str">
        <f t="shared" si="19"/>
        <v/>
      </c>
    </row>
    <row r="310" spans="1:6" x14ac:dyDescent="0.25">
      <c r="A310" t="str">
        <f>IF(301&lt;=B$5,301,"")</f>
        <v/>
      </c>
      <c r="B310" s="4" t="str">
        <f>IF(A310&lt;&gt;"",IF(301=1,B$6,F309),"")</f>
        <v/>
      </c>
      <c r="C310" s="4" t="str">
        <f t="shared" si="16"/>
        <v/>
      </c>
      <c r="D310" s="4" t="str">
        <f t="shared" si="17"/>
        <v/>
      </c>
      <c r="E310" s="4" t="str">
        <f t="shared" si="18"/>
        <v/>
      </c>
      <c r="F310" s="4" t="str">
        <f t="shared" si="19"/>
        <v/>
      </c>
    </row>
    <row r="311" spans="1:6" x14ac:dyDescent="0.25">
      <c r="A311" t="str">
        <f>IF(302&lt;=B$5,302,"")</f>
        <v/>
      </c>
      <c r="B311" s="4" t="str">
        <f>IF(A311&lt;&gt;"",IF(302=1,B$6,F310),"")</f>
        <v/>
      </c>
      <c r="C311" s="4" t="str">
        <f t="shared" si="16"/>
        <v/>
      </c>
      <c r="D311" s="4" t="str">
        <f t="shared" si="17"/>
        <v/>
      </c>
      <c r="E311" s="4" t="str">
        <f t="shared" si="18"/>
        <v/>
      </c>
      <c r="F311" s="4" t="str">
        <f t="shared" si="19"/>
        <v/>
      </c>
    </row>
    <row r="312" spans="1:6" x14ac:dyDescent="0.25">
      <c r="A312" t="str">
        <f>IF(303&lt;=B$5,303,"")</f>
        <v/>
      </c>
      <c r="B312" s="4" t="str">
        <f>IF(A312&lt;&gt;"",IF(303=1,B$6,F311),"")</f>
        <v/>
      </c>
      <c r="C312" s="4" t="str">
        <f t="shared" si="16"/>
        <v/>
      </c>
      <c r="D312" s="4" t="str">
        <f t="shared" si="17"/>
        <v/>
      </c>
      <c r="E312" s="4" t="str">
        <f t="shared" si="18"/>
        <v/>
      </c>
      <c r="F312" s="4" t="str">
        <f t="shared" si="19"/>
        <v/>
      </c>
    </row>
    <row r="313" spans="1:6" x14ac:dyDescent="0.25">
      <c r="A313" t="str">
        <f>IF(304&lt;=B$5,304,"")</f>
        <v/>
      </c>
      <c r="B313" s="4" t="str">
        <f>IF(A313&lt;&gt;"",IF(304=1,B$6,F312),"")</f>
        <v/>
      </c>
      <c r="C313" s="4" t="str">
        <f t="shared" si="16"/>
        <v/>
      </c>
      <c r="D313" s="4" t="str">
        <f t="shared" si="17"/>
        <v/>
      </c>
      <c r="E313" s="4" t="str">
        <f t="shared" si="18"/>
        <v/>
      </c>
      <c r="F313" s="4" t="str">
        <f t="shared" si="19"/>
        <v/>
      </c>
    </row>
    <row r="314" spans="1:6" x14ac:dyDescent="0.25">
      <c r="A314" t="str">
        <f>IF(305&lt;=B$5,305,"")</f>
        <v/>
      </c>
      <c r="B314" s="4" t="str">
        <f>IF(A314&lt;&gt;"",IF(305=1,B$6,F313),"")</f>
        <v/>
      </c>
      <c r="C314" s="4" t="str">
        <f t="shared" si="16"/>
        <v/>
      </c>
      <c r="D314" s="4" t="str">
        <f t="shared" si="17"/>
        <v/>
      </c>
      <c r="E314" s="4" t="str">
        <f t="shared" si="18"/>
        <v/>
      </c>
      <c r="F314" s="4" t="str">
        <f t="shared" si="19"/>
        <v/>
      </c>
    </row>
    <row r="315" spans="1:6" x14ac:dyDescent="0.25">
      <c r="A315" t="str">
        <f>IF(306&lt;=B$5,306,"")</f>
        <v/>
      </c>
      <c r="B315" s="4" t="str">
        <f>IF(A315&lt;&gt;"",IF(306=1,B$6,F314),"")</f>
        <v/>
      </c>
      <c r="C315" s="4" t="str">
        <f t="shared" si="16"/>
        <v/>
      </c>
      <c r="D315" s="4" t="str">
        <f t="shared" si="17"/>
        <v/>
      </c>
      <c r="E315" s="4" t="str">
        <f t="shared" si="18"/>
        <v/>
      </c>
      <c r="F315" s="4" t="str">
        <f t="shared" si="19"/>
        <v/>
      </c>
    </row>
    <row r="316" spans="1:6" x14ac:dyDescent="0.25">
      <c r="A316" t="str">
        <f>IF(307&lt;=B$5,307,"")</f>
        <v/>
      </c>
      <c r="B316" s="4" t="str">
        <f>IF(A316&lt;&gt;"",IF(307=1,B$6,F315),"")</f>
        <v/>
      </c>
      <c r="C316" s="4" t="str">
        <f t="shared" si="16"/>
        <v/>
      </c>
      <c r="D316" s="4" t="str">
        <f t="shared" si="17"/>
        <v/>
      </c>
      <c r="E316" s="4" t="str">
        <f t="shared" si="18"/>
        <v/>
      </c>
      <c r="F316" s="4" t="str">
        <f t="shared" si="19"/>
        <v/>
      </c>
    </row>
    <row r="317" spans="1:6" x14ac:dyDescent="0.25">
      <c r="A317" t="str">
        <f>IF(308&lt;=B$5,308,"")</f>
        <v/>
      </c>
      <c r="B317" s="4" t="str">
        <f>IF(A317&lt;&gt;"",IF(308=1,B$6,F316),"")</f>
        <v/>
      </c>
      <c r="C317" s="4" t="str">
        <f t="shared" si="16"/>
        <v/>
      </c>
      <c r="D317" s="4" t="str">
        <f t="shared" si="17"/>
        <v/>
      </c>
      <c r="E317" s="4" t="str">
        <f t="shared" si="18"/>
        <v/>
      </c>
      <c r="F317" s="4" t="str">
        <f t="shared" si="19"/>
        <v/>
      </c>
    </row>
    <row r="318" spans="1:6" x14ac:dyDescent="0.25">
      <c r="A318" t="str">
        <f>IF(309&lt;=B$5,309,"")</f>
        <v/>
      </c>
      <c r="B318" s="4" t="str">
        <f>IF(A318&lt;&gt;"",IF(309=1,B$6,F317),"")</f>
        <v/>
      </c>
      <c r="C318" s="4" t="str">
        <f t="shared" si="16"/>
        <v/>
      </c>
      <c r="D318" s="4" t="str">
        <f t="shared" si="17"/>
        <v/>
      </c>
      <c r="E318" s="4" t="str">
        <f t="shared" si="18"/>
        <v/>
      </c>
      <c r="F318" s="4" t="str">
        <f t="shared" si="19"/>
        <v/>
      </c>
    </row>
    <row r="319" spans="1:6" x14ac:dyDescent="0.25">
      <c r="A319" t="str">
        <f>IF(310&lt;=B$5,310,"")</f>
        <v/>
      </c>
      <c r="B319" s="4" t="str">
        <f>IF(A319&lt;&gt;"",IF(310=1,B$6,F318),"")</f>
        <v/>
      </c>
      <c r="C319" s="4" t="str">
        <f t="shared" si="16"/>
        <v/>
      </c>
      <c r="D319" s="4" t="str">
        <f t="shared" si="17"/>
        <v/>
      </c>
      <c r="E319" s="4" t="str">
        <f t="shared" si="18"/>
        <v/>
      </c>
      <c r="F319" s="4" t="str">
        <f t="shared" si="19"/>
        <v/>
      </c>
    </row>
    <row r="320" spans="1:6" x14ac:dyDescent="0.25">
      <c r="A320" t="str">
        <f>IF(311&lt;=B$5,311,"")</f>
        <v/>
      </c>
      <c r="B320" s="4" t="str">
        <f>IF(A320&lt;&gt;"",IF(311=1,B$6,F319),"")</f>
        <v/>
      </c>
      <c r="C320" s="4" t="str">
        <f t="shared" si="16"/>
        <v/>
      </c>
      <c r="D320" s="4" t="str">
        <f t="shared" si="17"/>
        <v/>
      </c>
      <c r="E320" s="4" t="str">
        <f t="shared" si="18"/>
        <v/>
      </c>
      <c r="F320" s="4" t="str">
        <f t="shared" si="19"/>
        <v/>
      </c>
    </row>
    <row r="321" spans="1:6" x14ac:dyDescent="0.25">
      <c r="A321" t="str">
        <f>IF(312&lt;=B$5,312,"")</f>
        <v/>
      </c>
      <c r="B321" s="4" t="str">
        <f>IF(A321&lt;&gt;"",IF(312=1,B$6,F320),"")</f>
        <v/>
      </c>
      <c r="C321" s="4" t="str">
        <f t="shared" si="16"/>
        <v/>
      </c>
      <c r="D321" s="4" t="str">
        <f t="shared" si="17"/>
        <v/>
      </c>
      <c r="E321" s="4" t="str">
        <f t="shared" si="18"/>
        <v/>
      </c>
      <c r="F321" s="4" t="str">
        <f t="shared" si="19"/>
        <v/>
      </c>
    </row>
    <row r="322" spans="1:6" x14ac:dyDescent="0.25">
      <c r="A322" t="str">
        <f>IF(313&lt;=B$5,313,"")</f>
        <v/>
      </c>
      <c r="B322" s="4" t="str">
        <f>IF(A322&lt;&gt;"",IF(313=1,B$6,F321),"")</f>
        <v/>
      </c>
      <c r="C322" s="4" t="str">
        <f t="shared" si="16"/>
        <v/>
      </c>
      <c r="D322" s="4" t="str">
        <f t="shared" si="17"/>
        <v/>
      </c>
      <c r="E322" s="4" t="str">
        <f t="shared" si="18"/>
        <v/>
      </c>
      <c r="F322" s="4" t="str">
        <f t="shared" si="19"/>
        <v/>
      </c>
    </row>
    <row r="323" spans="1:6" x14ac:dyDescent="0.25">
      <c r="A323" t="str">
        <f>IF(314&lt;=B$5,314,"")</f>
        <v/>
      </c>
      <c r="B323" s="4" t="str">
        <f>IF(A323&lt;&gt;"",IF(314=1,B$6,F322),"")</f>
        <v/>
      </c>
      <c r="C323" s="4" t="str">
        <f t="shared" si="16"/>
        <v/>
      </c>
      <c r="D323" s="4" t="str">
        <f t="shared" si="17"/>
        <v/>
      </c>
      <c r="E323" s="4" t="str">
        <f t="shared" si="18"/>
        <v/>
      </c>
      <c r="F323" s="4" t="str">
        <f t="shared" si="19"/>
        <v/>
      </c>
    </row>
    <row r="324" spans="1:6" x14ac:dyDescent="0.25">
      <c r="A324" t="str">
        <f>IF(315&lt;=B$5,315,"")</f>
        <v/>
      </c>
      <c r="B324" s="4" t="str">
        <f>IF(A324&lt;&gt;"",IF(315=1,B$6,F323),"")</f>
        <v/>
      </c>
      <c r="C324" s="4" t="str">
        <f t="shared" si="16"/>
        <v/>
      </c>
      <c r="D324" s="4" t="str">
        <f t="shared" si="17"/>
        <v/>
      </c>
      <c r="E324" s="4" t="str">
        <f t="shared" si="18"/>
        <v/>
      </c>
      <c r="F324" s="4" t="str">
        <f t="shared" si="19"/>
        <v/>
      </c>
    </row>
    <row r="325" spans="1:6" x14ac:dyDescent="0.25">
      <c r="A325" t="str">
        <f>IF(316&lt;=B$5,316,"")</f>
        <v/>
      </c>
      <c r="B325" s="4" t="str">
        <f>IF(A325&lt;&gt;"",IF(316=1,B$6,F324),"")</f>
        <v/>
      </c>
      <c r="C325" s="4" t="str">
        <f t="shared" si="16"/>
        <v/>
      </c>
      <c r="D325" s="4" t="str">
        <f t="shared" si="17"/>
        <v/>
      </c>
      <c r="E325" s="4" t="str">
        <f t="shared" si="18"/>
        <v/>
      </c>
      <c r="F325" s="4" t="str">
        <f t="shared" si="19"/>
        <v/>
      </c>
    </row>
    <row r="326" spans="1:6" x14ac:dyDescent="0.25">
      <c r="A326" t="str">
        <f>IF(317&lt;=B$5,317,"")</f>
        <v/>
      </c>
      <c r="B326" s="4" t="str">
        <f>IF(A326&lt;&gt;"",IF(317=1,B$6,F325),"")</f>
        <v/>
      </c>
      <c r="C326" s="4" t="str">
        <f t="shared" si="16"/>
        <v/>
      </c>
      <c r="D326" s="4" t="str">
        <f t="shared" si="17"/>
        <v/>
      </c>
      <c r="E326" s="4" t="str">
        <f t="shared" si="18"/>
        <v/>
      </c>
      <c r="F326" s="4" t="str">
        <f t="shared" si="19"/>
        <v/>
      </c>
    </row>
    <row r="327" spans="1:6" x14ac:dyDescent="0.25">
      <c r="A327" t="str">
        <f>IF(318&lt;=B$5,318,"")</f>
        <v/>
      </c>
      <c r="B327" s="4" t="str">
        <f>IF(A327&lt;&gt;"",IF(318=1,B$6,F326),"")</f>
        <v/>
      </c>
      <c r="C327" s="4" t="str">
        <f t="shared" si="16"/>
        <v/>
      </c>
      <c r="D327" s="4" t="str">
        <f t="shared" si="17"/>
        <v/>
      </c>
      <c r="E327" s="4" t="str">
        <f t="shared" si="18"/>
        <v/>
      </c>
      <c r="F327" s="4" t="str">
        <f t="shared" si="19"/>
        <v/>
      </c>
    </row>
    <row r="328" spans="1:6" x14ac:dyDescent="0.25">
      <c r="A328" t="str">
        <f>IF(319&lt;=B$5,319,"")</f>
        <v/>
      </c>
      <c r="B328" s="4" t="str">
        <f>IF(A328&lt;&gt;"",IF(319=1,B$6,F327),"")</f>
        <v/>
      </c>
      <c r="C328" s="4" t="str">
        <f t="shared" si="16"/>
        <v/>
      </c>
      <c r="D328" s="4" t="str">
        <f t="shared" si="17"/>
        <v/>
      </c>
      <c r="E328" s="4" t="str">
        <f t="shared" si="18"/>
        <v/>
      </c>
      <c r="F328" s="4" t="str">
        <f t="shared" si="19"/>
        <v/>
      </c>
    </row>
    <row r="329" spans="1:6" x14ac:dyDescent="0.25">
      <c r="A329" t="str">
        <f>IF(320&lt;=B$5,320,"")</f>
        <v/>
      </c>
      <c r="B329" s="4" t="str">
        <f>IF(A329&lt;&gt;"",IF(320=1,B$6,F328),"")</f>
        <v/>
      </c>
      <c r="C329" s="4" t="str">
        <f t="shared" si="16"/>
        <v/>
      </c>
      <c r="D329" s="4" t="str">
        <f t="shared" si="17"/>
        <v/>
      </c>
      <c r="E329" s="4" t="str">
        <f t="shared" si="18"/>
        <v/>
      </c>
      <c r="F329" s="4" t="str">
        <f t="shared" si="19"/>
        <v/>
      </c>
    </row>
    <row r="330" spans="1:6" x14ac:dyDescent="0.25">
      <c r="A330" t="str">
        <f>IF(321&lt;=B$5,321,"")</f>
        <v/>
      </c>
      <c r="B330" s="4" t="str">
        <f>IF(A330&lt;&gt;"",IF(321=1,B$6,F329),"")</f>
        <v/>
      </c>
      <c r="C330" s="4" t="str">
        <f t="shared" ref="C330:C369" si="20">IF(A330&lt;&gt;"",B330*$E$4,"")</f>
        <v/>
      </c>
      <c r="D330" s="4" t="str">
        <f t="shared" ref="D330:D369" si="21">IF(A330&lt;&gt;"",$E$5-C330,"")</f>
        <v/>
      </c>
      <c r="E330" s="4" t="str">
        <f t="shared" ref="E330:E369" si="22">IF(A330&lt;&gt;"",$B$7,"")</f>
        <v/>
      </c>
      <c r="F330" s="4" t="str">
        <f t="shared" ref="F330:F369" si="23">IF(A330&lt;&gt;"",MAX(0,B330-D330-E330),"")</f>
        <v/>
      </c>
    </row>
    <row r="331" spans="1:6" x14ac:dyDescent="0.25">
      <c r="A331" t="str">
        <f>IF(322&lt;=B$5,322,"")</f>
        <v/>
      </c>
      <c r="B331" s="4" t="str">
        <f>IF(A331&lt;&gt;"",IF(322=1,B$6,F330),"")</f>
        <v/>
      </c>
      <c r="C331" s="4" t="str">
        <f t="shared" si="20"/>
        <v/>
      </c>
      <c r="D331" s="4" t="str">
        <f t="shared" si="21"/>
        <v/>
      </c>
      <c r="E331" s="4" t="str">
        <f t="shared" si="22"/>
        <v/>
      </c>
      <c r="F331" s="4" t="str">
        <f t="shared" si="23"/>
        <v/>
      </c>
    </row>
    <row r="332" spans="1:6" x14ac:dyDescent="0.25">
      <c r="A332" t="str">
        <f>IF(323&lt;=B$5,323,"")</f>
        <v/>
      </c>
      <c r="B332" s="4" t="str">
        <f>IF(A332&lt;&gt;"",IF(323=1,B$6,F331),"")</f>
        <v/>
      </c>
      <c r="C332" s="4" t="str">
        <f t="shared" si="20"/>
        <v/>
      </c>
      <c r="D332" s="4" t="str">
        <f t="shared" si="21"/>
        <v/>
      </c>
      <c r="E332" s="4" t="str">
        <f t="shared" si="22"/>
        <v/>
      </c>
      <c r="F332" s="4" t="str">
        <f t="shared" si="23"/>
        <v/>
      </c>
    </row>
    <row r="333" spans="1:6" x14ac:dyDescent="0.25">
      <c r="A333" t="str">
        <f>IF(324&lt;=B$5,324,"")</f>
        <v/>
      </c>
      <c r="B333" s="4" t="str">
        <f>IF(A333&lt;&gt;"",IF(324=1,B$6,F332),"")</f>
        <v/>
      </c>
      <c r="C333" s="4" t="str">
        <f t="shared" si="20"/>
        <v/>
      </c>
      <c r="D333" s="4" t="str">
        <f t="shared" si="21"/>
        <v/>
      </c>
      <c r="E333" s="4" t="str">
        <f t="shared" si="22"/>
        <v/>
      </c>
      <c r="F333" s="4" t="str">
        <f t="shared" si="23"/>
        <v/>
      </c>
    </row>
    <row r="334" spans="1:6" x14ac:dyDescent="0.25">
      <c r="A334" t="str">
        <f>IF(325&lt;=B$5,325,"")</f>
        <v/>
      </c>
      <c r="B334" s="4" t="str">
        <f>IF(A334&lt;&gt;"",IF(325=1,B$6,F333),"")</f>
        <v/>
      </c>
      <c r="C334" s="4" t="str">
        <f t="shared" si="20"/>
        <v/>
      </c>
      <c r="D334" s="4" t="str">
        <f t="shared" si="21"/>
        <v/>
      </c>
      <c r="E334" s="4" t="str">
        <f t="shared" si="22"/>
        <v/>
      </c>
      <c r="F334" s="4" t="str">
        <f t="shared" si="23"/>
        <v/>
      </c>
    </row>
    <row r="335" spans="1:6" x14ac:dyDescent="0.25">
      <c r="A335" t="str">
        <f>IF(326&lt;=B$5,326,"")</f>
        <v/>
      </c>
      <c r="B335" s="4" t="str">
        <f>IF(A335&lt;&gt;"",IF(326=1,B$6,F334),"")</f>
        <v/>
      </c>
      <c r="C335" s="4" t="str">
        <f t="shared" si="20"/>
        <v/>
      </c>
      <c r="D335" s="4" t="str">
        <f t="shared" si="21"/>
        <v/>
      </c>
      <c r="E335" s="4" t="str">
        <f t="shared" si="22"/>
        <v/>
      </c>
      <c r="F335" s="4" t="str">
        <f t="shared" si="23"/>
        <v/>
      </c>
    </row>
    <row r="336" spans="1:6" x14ac:dyDescent="0.25">
      <c r="A336" t="str">
        <f>IF(327&lt;=B$5,327,"")</f>
        <v/>
      </c>
      <c r="B336" s="4" t="str">
        <f>IF(A336&lt;&gt;"",IF(327=1,B$6,F335),"")</f>
        <v/>
      </c>
      <c r="C336" s="4" t="str">
        <f t="shared" si="20"/>
        <v/>
      </c>
      <c r="D336" s="4" t="str">
        <f t="shared" si="21"/>
        <v/>
      </c>
      <c r="E336" s="4" t="str">
        <f t="shared" si="22"/>
        <v/>
      </c>
      <c r="F336" s="4" t="str">
        <f t="shared" si="23"/>
        <v/>
      </c>
    </row>
    <row r="337" spans="1:6" x14ac:dyDescent="0.25">
      <c r="A337" t="str">
        <f>IF(328&lt;=B$5,328,"")</f>
        <v/>
      </c>
      <c r="B337" s="4" t="str">
        <f>IF(A337&lt;&gt;"",IF(328=1,B$6,F336),"")</f>
        <v/>
      </c>
      <c r="C337" s="4" t="str">
        <f t="shared" si="20"/>
        <v/>
      </c>
      <c r="D337" s="4" t="str">
        <f t="shared" si="21"/>
        <v/>
      </c>
      <c r="E337" s="4" t="str">
        <f t="shared" si="22"/>
        <v/>
      </c>
      <c r="F337" s="4" t="str">
        <f t="shared" si="23"/>
        <v/>
      </c>
    </row>
    <row r="338" spans="1:6" x14ac:dyDescent="0.25">
      <c r="A338" t="str">
        <f>IF(329&lt;=B$5,329,"")</f>
        <v/>
      </c>
      <c r="B338" s="4" t="str">
        <f>IF(A338&lt;&gt;"",IF(329=1,B$6,F337),"")</f>
        <v/>
      </c>
      <c r="C338" s="4" t="str">
        <f t="shared" si="20"/>
        <v/>
      </c>
      <c r="D338" s="4" t="str">
        <f t="shared" si="21"/>
        <v/>
      </c>
      <c r="E338" s="4" t="str">
        <f t="shared" si="22"/>
        <v/>
      </c>
      <c r="F338" s="4" t="str">
        <f t="shared" si="23"/>
        <v/>
      </c>
    </row>
    <row r="339" spans="1:6" x14ac:dyDescent="0.25">
      <c r="A339" t="str">
        <f>IF(330&lt;=B$5,330,"")</f>
        <v/>
      </c>
      <c r="B339" s="4" t="str">
        <f>IF(A339&lt;&gt;"",IF(330=1,B$6,F338),"")</f>
        <v/>
      </c>
      <c r="C339" s="4" t="str">
        <f t="shared" si="20"/>
        <v/>
      </c>
      <c r="D339" s="4" t="str">
        <f t="shared" si="21"/>
        <v/>
      </c>
      <c r="E339" s="4" t="str">
        <f t="shared" si="22"/>
        <v/>
      </c>
      <c r="F339" s="4" t="str">
        <f t="shared" si="23"/>
        <v/>
      </c>
    </row>
    <row r="340" spans="1:6" x14ac:dyDescent="0.25">
      <c r="A340" t="str">
        <f>IF(331&lt;=B$5,331,"")</f>
        <v/>
      </c>
      <c r="B340" s="4" t="str">
        <f>IF(A340&lt;&gt;"",IF(331=1,B$6,F339),"")</f>
        <v/>
      </c>
      <c r="C340" s="4" t="str">
        <f t="shared" si="20"/>
        <v/>
      </c>
      <c r="D340" s="4" t="str">
        <f t="shared" si="21"/>
        <v/>
      </c>
      <c r="E340" s="4" t="str">
        <f t="shared" si="22"/>
        <v/>
      </c>
      <c r="F340" s="4" t="str">
        <f t="shared" si="23"/>
        <v/>
      </c>
    </row>
    <row r="341" spans="1:6" x14ac:dyDescent="0.25">
      <c r="A341" t="str">
        <f>IF(332&lt;=B$5,332,"")</f>
        <v/>
      </c>
      <c r="B341" s="4" t="str">
        <f>IF(A341&lt;&gt;"",IF(332=1,B$6,F340),"")</f>
        <v/>
      </c>
      <c r="C341" s="4" t="str">
        <f t="shared" si="20"/>
        <v/>
      </c>
      <c r="D341" s="4" t="str">
        <f t="shared" si="21"/>
        <v/>
      </c>
      <c r="E341" s="4" t="str">
        <f t="shared" si="22"/>
        <v/>
      </c>
      <c r="F341" s="4" t="str">
        <f t="shared" si="23"/>
        <v/>
      </c>
    </row>
    <row r="342" spans="1:6" x14ac:dyDescent="0.25">
      <c r="A342" t="str">
        <f>IF(333&lt;=B$5,333,"")</f>
        <v/>
      </c>
      <c r="B342" s="4" t="str">
        <f>IF(A342&lt;&gt;"",IF(333=1,B$6,F341),"")</f>
        <v/>
      </c>
      <c r="C342" s="4" t="str">
        <f t="shared" si="20"/>
        <v/>
      </c>
      <c r="D342" s="4" t="str">
        <f t="shared" si="21"/>
        <v/>
      </c>
      <c r="E342" s="4" t="str">
        <f t="shared" si="22"/>
        <v/>
      </c>
      <c r="F342" s="4" t="str">
        <f t="shared" si="23"/>
        <v/>
      </c>
    </row>
    <row r="343" spans="1:6" x14ac:dyDescent="0.25">
      <c r="A343" t="str">
        <f>IF(334&lt;=B$5,334,"")</f>
        <v/>
      </c>
      <c r="B343" s="4" t="str">
        <f>IF(A343&lt;&gt;"",IF(334=1,B$6,F342),"")</f>
        <v/>
      </c>
      <c r="C343" s="4" t="str">
        <f t="shared" si="20"/>
        <v/>
      </c>
      <c r="D343" s="4" t="str">
        <f t="shared" si="21"/>
        <v/>
      </c>
      <c r="E343" s="4" t="str">
        <f t="shared" si="22"/>
        <v/>
      </c>
      <c r="F343" s="4" t="str">
        <f t="shared" si="23"/>
        <v/>
      </c>
    </row>
    <row r="344" spans="1:6" x14ac:dyDescent="0.25">
      <c r="A344" t="str">
        <f>IF(335&lt;=B$5,335,"")</f>
        <v/>
      </c>
      <c r="B344" s="4" t="str">
        <f>IF(A344&lt;&gt;"",IF(335=1,B$6,F343),"")</f>
        <v/>
      </c>
      <c r="C344" s="4" t="str">
        <f t="shared" si="20"/>
        <v/>
      </c>
      <c r="D344" s="4" t="str">
        <f t="shared" si="21"/>
        <v/>
      </c>
      <c r="E344" s="4" t="str">
        <f t="shared" si="22"/>
        <v/>
      </c>
      <c r="F344" s="4" t="str">
        <f t="shared" si="23"/>
        <v/>
      </c>
    </row>
    <row r="345" spans="1:6" x14ac:dyDescent="0.25">
      <c r="A345" t="str">
        <f>IF(336&lt;=B$5,336,"")</f>
        <v/>
      </c>
      <c r="B345" s="4" t="str">
        <f>IF(A345&lt;&gt;"",IF(336=1,B$6,F344),"")</f>
        <v/>
      </c>
      <c r="C345" s="4" t="str">
        <f t="shared" si="20"/>
        <v/>
      </c>
      <c r="D345" s="4" t="str">
        <f t="shared" si="21"/>
        <v/>
      </c>
      <c r="E345" s="4" t="str">
        <f t="shared" si="22"/>
        <v/>
      </c>
      <c r="F345" s="4" t="str">
        <f t="shared" si="23"/>
        <v/>
      </c>
    </row>
    <row r="346" spans="1:6" x14ac:dyDescent="0.25">
      <c r="A346" t="str">
        <f>IF(337&lt;=B$5,337,"")</f>
        <v/>
      </c>
      <c r="B346" s="4" t="str">
        <f>IF(A346&lt;&gt;"",IF(337=1,B$6,F345),"")</f>
        <v/>
      </c>
      <c r="C346" s="4" t="str">
        <f t="shared" si="20"/>
        <v/>
      </c>
      <c r="D346" s="4" t="str">
        <f t="shared" si="21"/>
        <v/>
      </c>
      <c r="E346" s="4" t="str">
        <f t="shared" si="22"/>
        <v/>
      </c>
      <c r="F346" s="4" t="str">
        <f t="shared" si="23"/>
        <v/>
      </c>
    </row>
    <row r="347" spans="1:6" x14ac:dyDescent="0.25">
      <c r="A347" t="str">
        <f>IF(338&lt;=B$5,338,"")</f>
        <v/>
      </c>
      <c r="B347" s="4" t="str">
        <f>IF(A347&lt;&gt;"",IF(338=1,B$6,F346),"")</f>
        <v/>
      </c>
      <c r="C347" s="4" t="str">
        <f t="shared" si="20"/>
        <v/>
      </c>
      <c r="D347" s="4" t="str">
        <f t="shared" si="21"/>
        <v/>
      </c>
      <c r="E347" s="4" t="str">
        <f t="shared" si="22"/>
        <v/>
      </c>
      <c r="F347" s="4" t="str">
        <f t="shared" si="23"/>
        <v/>
      </c>
    </row>
    <row r="348" spans="1:6" x14ac:dyDescent="0.25">
      <c r="A348" t="str">
        <f>IF(339&lt;=B$5,339,"")</f>
        <v/>
      </c>
      <c r="B348" s="4" t="str">
        <f>IF(A348&lt;&gt;"",IF(339=1,B$6,F347),"")</f>
        <v/>
      </c>
      <c r="C348" s="4" t="str">
        <f t="shared" si="20"/>
        <v/>
      </c>
      <c r="D348" s="4" t="str">
        <f t="shared" si="21"/>
        <v/>
      </c>
      <c r="E348" s="4" t="str">
        <f t="shared" si="22"/>
        <v/>
      </c>
      <c r="F348" s="4" t="str">
        <f t="shared" si="23"/>
        <v/>
      </c>
    </row>
    <row r="349" spans="1:6" x14ac:dyDescent="0.25">
      <c r="A349" t="str">
        <f>IF(340&lt;=B$5,340,"")</f>
        <v/>
      </c>
      <c r="B349" s="4" t="str">
        <f>IF(A349&lt;&gt;"",IF(340=1,B$6,F348),"")</f>
        <v/>
      </c>
      <c r="C349" s="4" t="str">
        <f t="shared" si="20"/>
        <v/>
      </c>
      <c r="D349" s="4" t="str">
        <f t="shared" si="21"/>
        <v/>
      </c>
      <c r="E349" s="4" t="str">
        <f t="shared" si="22"/>
        <v/>
      </c>
      <c r="F349" s="4" t="str">
        <f t="shared" si="23"/>
        <v/>
      </c>
    </row>
    <row r="350" spans="1:6" x14ac:dyDescent="0.25">
      <c r="A350" t="str">
        <f>IF(341&lt;=B$5,341,"")</f>
        <v/>
      </c>
      <c r="B350" s="4" t="str">
        <f>IF(A350&lt;&gt;"",IF(341=1,B$6,F349),"")</f>
        <v/>
      </c>
      <c r="C350" s="4" t="str">
        <f t="shared" si="20"/>
        <v/>
      </c>
      <c r="D350" s="4" t="str">
        <f t="shared" si="21"/>
        <v/>
      </c>
      <c r="E350" s="4" t="str">
        <f t="shared" si="22"/>
        <v/>
      </c>
      <c r="F350" s="4" t="str">
        <f t="shared" si="23"/>
        <v/>
      </c>
    </row>
    <row r="351" spans="1:6" x14ac:dyDescent="0.25">
      <c r="A351" t="str">
        <f>IF(342&lt;=B$5,342,"")</f>
        <v/>
      </c>
      <c r="B351" s="4" t="str">
        <f>IF(A351&lt;&gt;"",IF(342=1,B$6,F350),"")</f>
        <v/>
      </c>
      <c r="C351" s="4" t="str">
        <f t="shared" si="20"/>
        <v/>
      </c>
      <c r="D351" s="4" t="str">
        <f t="shared" si="21"/>
        <v/>
      </c>
      <c r="E351" s="4" t="str">
        <f t="shared" si="22"/>
        <v/>
      </c>
      <c r="F351" s="4" t="str">
        <f t="shared" si="23"/>
        <v/>
      </c>
    </row>
    <row r="352" spans="1:6" x14ac:dyDescent="0.25">
      <c r="A352" t="str">
        <f>IF(343&lt;=B$5,343,"")</f>
        <v/>
      </c>
      <c r="B352" s="4" t="str">
        <f>IF(A352&lt;&gt;"",IF(343=1,B$6,F351),"")</f>
        <v/>
      </c>
      <c r="C352" s="4" t="str">
        <f t="shared" si="20"/>
        <v/>
      </c>
      <c r="D352" s="4" t="str">
        <f t="shared" si="21"/>
        <v/>
      </c>
      <c r="E352" s="4" t="str">
        <f t="shared" si="22"/>
        <v/>
      </c>
      <c r="F352" s="4" t="str">
        <f t="shared" si="23"/>
        <v/>
      </c>
    </row>
    <row r="353" spans="1:6" x14ac:dyDescent="0.25">
      <c r="A353" t="str">
        <f>IF(344&lt;=B$5,344,"")</f>
        <v/>
      </c>
      <c r="B353" s="4" t="str">
        <f>IF(A353&lt;&gt;"",IF(344=1,B$6,F352),"")</f>
        <v/>
      </c>
      <c r="C353" s="4" t="str">
        <f t="shared" si="20"/>
        <v/>
      </c>
      <c r="D353" s="4" t="str">
        <f t="shared" si="21"/>
        <v/>
      </c>
      <c r="E353" s="4" t="str">
        <f t="shared" si="22"/>
        <v/>
      </c>
      <c r="F353" s="4" t="str">
        <f t="shared" si="23"/>
        <v/>
      </c>
    </row>
    <row r="354" spans="1:6" x14ac:dyDescent="0.25">
      <c r="A354" t="str">
        <f>IF(345&lt;=B$5,345,"")</f>
        <v/>
      </c>
      <c r="B354" s="4" t="str">
        <f>IF(A354&lt;&gt;"",IF(345=1,B$6,F353),"")</f>
        <v/>
      </c>
      <c r="C354" s="4" t="str">
        <f t="shared" si="20"/>
        <v/>
      </c>
      <c r="D354" s="4" t="str">
        <f t="shared" si="21"/>
        <v/>
      </c>
      <c r="E354" s="4" t="str">
        <f t="shared" si="22"/>
        <v/>
      </c>
      <c r="F354" s="4" t="str">
        <f t="shared" si="23"/>
        <v/>
      </c>
    </row>
    <row r="355" spans="1:6" x14ac:dyDescent="0.25">
      <c r="A355" t="str">
        <f>IF(346&lt;=B$5,346,"")</f>
        <v/>
      </c>
      <c r="B355" s="4" t="str">
        <f>IF(A355&lt;&gt;"",IF(346=1,B$6,F354),"")</f>
        <v/>
      </c>
      <c r="C355" s="4" t="str">
        <f t="shared" si="20"/>
        <v/>
      </c>
      <c r="D355" s="4" t="str">
        <f t="shared" si="21"/>
        <v/>
      </c>
      <c r="E355" s="4" t="str">
        <f t="shared" si="22"/>
        <v/>
      </c>
      <c r="F355" s="4" t="str">
        <f t="shared" si="23"/>
        <v/>
      </c>
    </row>
    <row r="356" spans="1:6" x14ac:dyDescent="0.25">
      <c r="A356" t="str">
        <f>IF(347&lt;=B$5,347,"")</f>
        <v/>
      </c>
      <c r="B356" s="4" t="str">
        <f>IF(A356&lt;&gt;"",IF(347=1,B$6,F355),"")</f>
        <v/>
      </c>
      <c r="C356" s="4" t="str">
        <f t="shared" si="20"/>
        <v/>
      </c>
      <c r="D356" s="4" t="str">
        <f t="shared" si="21"/>
        <v/>
      </c>
      <c r="E356" s="4" t="str">
        <f t="shared" si="22"/>
        <v/>
      </c>
      <c r="F356" s="4" t="str">
        <f t="shared" si="23"/>
        <v/>
      </c>
    </row>
    <row r="357" spans="1:6" x14ac:dyDescent="0.25">
      <c r="A357" t="str">
        <f>IF(348&lt;=B$5,348,"")</f>
        <v/>
      </c>
      <c r="B357" s="4" t="str">
        <f>IF(A357&lt;&gt;"",IF(348=1,B$6,F356),"")</f>
        <v/>
      </c>
      <c r="C357" s="4" t="str">
        <f t="shared" si="20"/>
        <v/>
      </c>
      <c r="D357" s="4" t="str">
        <f t="shared" si="21"/>
        <v/>
      </c>
      <c r="E357" s="4" t="str">
        <f t="shared" si="22"/>
        <v/>
      </c>
      <c r="F357" s="4" t="str">
        <f t="shared" si="23"/>
        <v/>
      </c>
    </row>
    <row r="358" spans="1:6" x14ac:dyDescent="0.25">
      <c r="A358" t="str">
        <f>IF(349&lt;=B$5,349,"")</f>
        <v/>
      </c>
      <c r="B358" s="4" t="str">
        <f>IF(A358&lt;&gt;"",IF(349=1,B$6,F357),"")</f>
        <v/>
      </c>
      <c r="C358" s="4" t="str">
        <f t="shared" si="20"/>
        <v/>
      </c>
      <c r="D358" s="4" t="str">
        <f t="shared" si="21"/>
        <v/>
      </c>
      <c r="E358" s="4" t="str">
        <f t="shared" si="22"/>
        <v/>
      </c>
      <c r="F358" s="4" t="str">
        <f t="shared" si="23"/>
        <v/>
      </c>
    </row>
    <row r="359" spans="1:6" x14ac:dyDescent="0.25">
      <c r="A359" t="str">
        <f>IF(350&lt;=B$5,350,"")</f>
        <v/>
      </c>
      <c r="B359" s="4" t="str">
        <f>IF(A359&lt;&gt;"",IF(350=1,B$6,F358),"")</f>
        <v/>
      </c>
      <c r="C359" s="4" t="str">
        <f t="shared" si="20"/>
        <v/>
      </c>
      <c r="D359" s="4" t="str">
        <f t="shared" si="21"/>
        <v/>
      </c>
      <c r="E359" s="4" t="str">
        <f t="shared" si="22"/>
        <v/>
      </c>
      <c r="F359" s="4" t="str">
        <f t="shared" si="23"/>
        <v/>
      </c>
    </row>
    <row r="360" spans="1:6" x14ac:dyDescent="0.25">
      <c r="A360" t="str">
        <f>IF(351&lt;=B$5,351,"")</f>
        <v/>
      </c>
      <c r="B360" s="4" t="str">
        <f>IF(A360&lt;&gt;"",IF(351=1,B$6,F359),"")</f>
        <v/>
      </c>
      <c r="C360" s="4" t="str">
        <f t="shared" si="20"/>
        <v/>
      </c>
      <c r="D360" s="4" t="str">
        <f t="shared" si="21"/>
        <v/>
      </c>
      <c r="E360" s="4" t="str">
        <f t="shared" si="22"/>
        <v/>
      </c>
      <c r="F360" s="4" t="str">
        <f t="shared" si="23"/>
        <v/>
      </c>
    </row>
    <row r="361" spans="1:6" x14ac:dyDescent="0.25">
      <c r="A361" t="str">
        <f>IF(352&lt;=B$5,352,"")</f>
        <v/>
      </c>
      <c r="B361" s="4" t="str">
        <f>IF(A361&lt;&gt;"",IF(352=1,B$6,F360),"")</f>
        <v/>
      </c>
      <c r="C361" s="4" t="str">
        <f t="shared" si="20"/>
        <v/>
      </c>
      <c r="D361" s="4" t="str">
        <f t="shared" si="21"/>
        <v/>
      </c>
      <c r="E361" s="4" t="str">
        <f t="shared" si="22"/>
        <v/>
      </c>
      <c r="F361" s="4" t="str">
        <f t="shared" si="23"/>
        <v/>
      </c>
    </row>
    <row r="362" spans="1:6" x14ac:dyDescent="0.25">
      <c r="A362" t="str">
        <f>IF(353&lt;=B$5,353,"")</f>
        <v/>
      </c>
      <c r="B362" s="4" t="str">
        <f>IF(A362&lt;&gt;"",IF(353=1,B$6,F361),"")</f>
        <v/>
      </c>
      <c r="C362" s="4" t="str">
        <f t="shared" si="20"/>
        <v/>
      </c>
      <c r="D362" s="4" t="str">
        <f t="shared" si="21"/>
        <v/>
      </c>
      <c r="E362" s="4" t="str">
        <f t="shared" si="22"/>
        <v/>
      </c>
      <c r="F362" s="4" t="str">
        <f t="shared" si="23"/>
        <v/>
      </c>
    </row>
    <row r="363" spans="1:6" x14ac:dyDescent="0.25">
      <c r="A363" t="str">
        <f>IF(354&lt;=B$5,354,"")</f>
        <v/>
      </c>
      <c r="B363" s="4" t="str">
        <f>IF(A363&lt;&gt;"",IF(354=1,B$6,F362),"")</f>
        <v/>
      </c>
      <c r="C363" s="4" t="str">
        <f t="shared" si="20"/>
        <v/>
      </c>
      <c r="D363" s="4" t="str">
        <f t="shared" si="21"/>
        <v/>
      </c>
      <c r="E363" s="4" t="str">
        <f t="shared" si="22"/>
        <v/>
      </c>
      <c r="F363" s="4" t="str">
        <f t="shared" si="23"/>
        <v/>
      </c>
    </row>
    <row r="364" spans="1:6" x14ac:dyDescent="0.25">
      <c r="A364" t="str">
        <f>IF(355&lt;=B$5,355,"")</f>
        <v/>
      </c>
      <c r="B364" s="4" t="str">
        <f>IF(A364&lt;&gt;"",IF(355=1,B$6,F363),"")</f>
        <v/>
      </c>
      <c r="C364" s="4" t="str">
        <f t="shared" si="20"/>
        <v/>
      </c>
      <c r="D364" s="4" t="str">
        <f t="shared" si="21"/>
        <v/>
      </c>
      <c r="E364" s="4" t="str">
        <f t="shared" si="22"/>
        <v/>
      </c>
      <c r="F364" s="4" t="str">
        <f t="shared" si="23"/>
        <v/>
      </c>
    </row>
    <row r="365" spans="1:6" x14ac:dyDescent="0.25">
      <c r="A365" t="str">
        <f>IF(356&lt;=B$5,356,"")</f>
        <v/>
      </c>
      <c r="B365" s="4" t="str">
        <f>IF(A365&lt;&gt;"",IF(356=1,B$6,F364),"")</f>
        <v/>
      </c>
      <c r="C365" s="4" t="str">
        <f t="shared" si="20"/>
        <v/>
      </c>
      <c r="D365" s="4" t="str">
        <f t="shared" si="21"/>
        <v/>
      </c>
      <c r="E365" s="4" t="str">
        <f t="shared" si="22"/>
        <v/>
      </c>
      <c r="F365" s="4" t="str">
        <f t="shared" si="23"/>
        <v/>
      </c>
    </row>
    <row r="366" spans="1:6" x14ac:dyDescent="0.25">
      <c r="A366" t="str">
        <f>IF(357&lt;=B$5,357,"")</f>
        <v/>
      </c>
      <c r="B366" s="4" t="str">
        <f>IF(A366&lt;&gt;"",IF(357=1,B$6,F365),"")</f>
        <v/>
      </c>
      <c r="C366" s="4" t="str">
        <f t="shared" si="20"/>
        <v/>
      </c>
      <c r="D366" s="4" t="str">
        <f t="shared" si="21"/>
        <v/>
      </c>
      <c r="E366" s="4" t="str">
        <f t="shared" si="22"/>
        <v/>
      </c>
      <c r="F366" s="4" t="str">
        <f t="shared" si="23"/>
        <v/>
      </c>
    </row>
    <row r="367" spans="1:6" x14ac:dyDescent="0.25">
      <c r="A367" t="str">
        <f>IF(358&lt;=B$5,358,"")</f>
        <v/>
      </c>
      <c r="B367" s="4" t="str">
        <f>IF(A367&lt;&gt;"",IF(358=1,B$6,F366),"")</f>
        <v/>
      </c>
      <c r="C367" s="4" t="str">
        <f t="shared" si="20"/>
        <v/>
      </c>
      <c r="D367" s="4" t="str">
        <f t="shared" si="21"/>
        <v/>
      </c>
      <c r="E367" s="4" t="str">
        <f t="shared" si="22"/>
        <v/>
      </c>
      <c r="F367" s="4" t="str">
        <f t="shared" si="23"/>
        <v/>
      </c>
    </row>
    <row r="368" spans="1:6" x14ac:dyDescent="0.25">
      <c r="A368" t="str">
        <f>IF(359&lt;=B$5,359,"")</f>
        <v/>
      </c>
      <c r="B368" s="4" t="str">
        <f>IF(A368&lt;&gt;"",IF(359=1,B$6,F367),"")</f>
        <v/>
      </c>
      <c r="C368" s="4" t="str">
        <f t="shared" si="20"/>
        <v/>
      </c>
      <c r="D368" s="4" t="str">
        <f t="shared" si="21"/>
        <v/>
      </c>
      <c r="E368" s="4" t="str">
        <f t="shared" si="22"/>
        <v/>
      </c>
      <c r="F368" s="4" t="str">
        <f t="shared" si="23"/>
        <v/>
      </c>
    </row>
    <row r="369" spans="1:6" x14ac:dyDescent="0.25">
      <c r="A369" t="str">
        <f>IF(360&lt;=B$5,360,"")</f>
        <v/>
      </c>
      <c r="B369" s="4" t="str">
        <f>IF(A369&lt;&gt;"",IF(360=1,B$6,F368),"")</f>
        <v/>
      </c>
      <c r="C369" s="4" t="str">
        <f t="shared" si="20"/>
        <v/>
      </c>
      <c r="D369" s="4" t="str">
        <f t="shared" si="21"/>
        <v/>
      </c>
      <c r="E369" s="4" t="str">
        <f t="shared" si="22"/>
        <v/>
      </c>
      <c r="F369" s="4" t="str">
        <f t="shared" si="23"/>
        <v/>
      </c>
    </row>
  </sheetData>
  <sheetProtection algorithmName="SHA-512" hashValue="UaSTylwXurRBihHr8ONOqfwB0q8Ttyjok8yogq7sqJrVz9UhTCEkPA6itjnwdCPLLaWuxVlNFRGQMXRx0v2oPg==" saltValue="Wy4Nmqyd8BJCGCjBYK/MqA==" spinCount="100000" sheet="1"/>
  <mergeCells count="1">
    <mergeCell ref="A1:F1"/>
  </mergeCells>
  <pageMargins left="0.75" right="0.75" top="1" bottom="1" header="0.5" footer="0.5"/>
  <pageSetup scale="90" fitToWidth="0" fitToHeight="0" orientation="portrait" r:id="rId1"/>
  <headerFooter>
    <oddHeader>&amp;Cwww.calcsahayak.in</oddHeader>
    <oddFooter>&amp;C© www.calcsahayak.in | All rights reserved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EMI_Model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Brittany Lynch</cp:lastModifiedBy>
  <cp:lastPrinted>2025-12-21T16:42:12Z</cp:lastPrinted>
  <dcterms:created xsi:type="dcterms:W3CDTF">2025-12-14T08:34:08Z</dcterms:created>
  <dcterms:modified xsi:type="dcterms:W3CDTF">2025-12-21T17:19:00Z</dcterms:modified>
</cp:coreProperties>
</file>